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Questa_cartella_di_lavoro" defaultThemeVersion="124226"/>
  <bookViews>
    <workbookView xWindow="480" yWindow="240" windowWidth="27795" windowHeight="12465" tabRatio="939"/>
  </bookViews>
  <sheets>
    <sheet name="Versione&amp;Data" sheetId="17" r:id="rId1"/>
    <sheet name="Step_1_CreareIndice_EONIA" sheetId="1" r:id="rId2"/>
    <sheet name="Step_2_SettingCurva" sheetId="2" r:id="rId3"/>
    <sheet name="Stepx_ControllareRisultati" sheetId="3" r:id="rId4"/>
    <sheet name="Step_3_ConfigDepositi" sheetId="4" r:id="rId5"/>
    <sheet name="Step_4_ConfigSwap" sheetId="5" r:id="rId6"/>
    <sheet name="Step5_RateHelperselection" sheetId="6" r:id="rId7"/>
    <sheet name="Step6_Bootstrap" sheetId="7" r:id="rId8"/>
    <sheet name="Foglio2" sheetId="9" r:id="rId9"/>
    <sheet name="Step_1_Euribor6M" sheetId="10" r:id="rId10"/>
    <sheet name="Step_2_Eur6m_settings" sheetId="11" r:id="rId11"/>
    <sheet name="Step3_EUR6M_Config_Depo" sheetId="12" r:id="rId12"/>
    <sheet name="Step4_Eur6m_Config_FRAs" sheetId="13" r:id="rId13"/>
    <sheet name="Step5_Eur6M_Config_Swap" sheetId="14" r:id="rId14"/>
    <sheet name="Ste6_Eur6M_RateHelperSelection" sheetId="15" r:id="rId15"/>
    <sheet name="Step7_Eur6M_Bootstrap" sheetId="16" r:id="rId16"/>
    <sheet name="TassoDeposito_EONIA" sheetId="8" r:id="rId17"/>
    <sheet name="TestTassoSwap" sheetId="18" r:id="rId18"/>
  </sheets>
  <calcPr calcId="145621" calcMode="manual" calcOnSave="0"/>
</workbook>
</file>

<file path=xl/calcChain.xml><?xml version="1.0" encoding="utf-8"?>
<calcChain xmlns="http://schemas.openxmlformats.org/spreadsheetml/2006/main">
  <c r="B27" i="18" l="1" a="1"/>
  <c r="I27" i="18" l="1"/>
  <c r="Q27" i="18"/>
  <c r="E28" i="18"/>
  <c r="M28" i="18"/>
  <c r="U28" i="18"/>
  <c r="I29" i="18"/>
  <c r="Q29" i="18"/>
  <c r="B27" i="18"/>
  <c r="J27" i="18"/>
  <c r="R27" i="18"/>
  <c r="F28" i="18"/>
  <c r="N28" i="18"/>
  <c r="B29" i="18"/>
  <c r="J29" i="18"/>
  <c r="R29" i="18"/>
  <c r="C27" i="18"/>
  <c r="K27" i="18"/>
  <c r="S27" i="18"/>
  <c r="G28" i="18"/>
  <c r="O28" i="18"/>
  <c r="C29" i="18"/>
  <c r="K29" i="18"/>
  <c r="S29" i="18"/>
  <c r="D27" i="18"/>
  <c r="L27" i="18"/>
  <c r="T27" i="18"/>
  <c r="H28" i="18"/>
  <c r="P28" i="18"/>
  <c r="D29" i="18"/>
  <c r="L29" i="18"/>
  <c r="T29" i="18"/>
  <c r="E27" i="18"/>
  <c r="M27" i="18"/>
  <c r="U27" i="18"/>
  <c r="I28" i="18"/>
  <c r="Q28" i="18"/>
  <c r="E29" i="18"/>
  <c r="M29" i="18"/>
  <c r="U29" i="18"/>
  <c r="F27" i="18"/>
  <c r="N27" i="18"/>
  <c r="B28" i="18"/>
  <c r="J28" i="18"/>
  <c r="R28" i="18"/>
  <c r="F29" i="18"/>
  <c r="N29" i="18"/>
  <c r="G27" i="18"/>
  <c r="O27" i="18"/>
  <c r="C28" i="18"/>
  <c r="K28" i="18"/>
  <c r="S28" i="18"/>
  <c r="G29" i="18"/>
  <c r="O29" i="18"/>
  <c r="H27" i="18"/>
  <c r="P27" i="18"/>
  <c r="D28" i="18"/>
  <c r="L28" i="18"/>
  <c r="T28" i="18"/>
  <c r="H29" i="18"/>
  <c r="P29" i="18"/>
  <c r="K28" i="5" l="1" a="1"/>
  <c r="M28" i="5" s="1"/>
  <c r="R28" i="5" l="1"/>
  <c r="S28" i="5"/>
  <c r="L28" i="5"/>
  <c r="K28" i="5"/>
  <c r="Q28" i="5"/>
  <c r="P28" i="5"/>
  <c r="O28" i="5"/>
  <c r="N28" i="5"/>
  <c r="I25" i="15"/>
  <c r="I26" i="15" s="1"/>
  <c r="I27" i="15" s="1"/>
  <c r="I28" i="15" s="1"/>
  <c r="I29" i="15" s="1"/>
  <c r="I30" i="15" s="1"/>
  <c r="I31" i="15" s="1"/>
  <c r="I32" i="15" s="1"/>
  <c r="I33" i="15" s="1"/>
  <c r="I34" i="15" s="1"/>
  <c r="I35" i="15" s="1"/>
  <c r="I36" i="15" s="1"/>
  <c r="I37" i="15" s="1"/>
  <c r="I38" i="15" s="1"/>
  <c r="I39" i="15" s="1"/>
  <c r="I40" i="15" s="1"/>
  <c r="I41" i="15" s="1"/>
  <c r="I42" i="15" s="1"/>
  <c r="I43" i="15" s="1"/>
  <c r="I44" i="15" s="1"/>
  <c r="I45" i="15" s="1"/>
  <c r="I46" i="15" s="1"/>
  <c r="I47" i="15" s="1"/>
  <c r="I48" i="15" s="1"/>
  <c r="I49" i="15" s="1"/>
  <c r="I50" i="15" s="1"/>
  <c r="I51" i="15" s="1"/>
  <c r="I52" i="15" s="1"/>
  <c r="I53" i="15" s="1"/>
  <c r="I54" i="15" s="1"/>
  <c r="I55" i="15" s="1"/>
  <c r="I56" i="15" s="1"/>
  <c r="I57" i="15" s="1"/>
  <c r="I58" i="15" s="1"/>
  <c r="I59" i="15" s="1"/>
  <c r="I60" i="15" s="1"/>
  <c r="A5" i="17"/>
  <c r="A4" i="17"/>
  <c r="C1" i="8" l="1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52" i="5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10" i="4"/>
  <c r="B1" i="2"/>
  <c r="E61" i="15"/>
  <c r="E62" i="15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H26" i="13"/>
  <c r="I26" i="13" s="1"/>
  <c r="H27" i="13"/>
  <c r="I27" i="13" s="1"/>
  <c r="H28" i="13"/>
  <c r="I28" i="13" s="1"/>
  <c r="H25" i="13"/>
  <c r="I25" i="13" s="1"/>
  <c r="A3" i="17"/>
  <c r="L48" i="14" l="1"/>
  <c r="M56" i="14"/>
  <c r="L41" i="14"/>
  <c r="M42" i="14"/>
  <c r="M58" i="14"/>
  <c r="M35" i="14"/>
  <c r="M43" i="14"/>
  <c r="M51" i="14"/>
  <c r="M59" i="14"/>
  <c r="L36" i="14"/>
  <c r="M52" i="14"/>
  <c r="M45" i="14"/>
  <c r="M31" i="14"/>
  <c r="M32" i="14"/>
  <c r="M40" i="14"/>
  <c r="L33" i="14"/>
  <c r="L49" i="14"/>
  <c r="L57" i="14"/>
  <c r="M34" i="14"/>
  <c r="M50" i="14"/>
  <c r="L44" i="14"/>
  <c r="M60" i="14"/>
  <c r="L37" i="14"/>
  <c r="M53" i="14"/>
  <c r="M29" i="14"/>
  <c r="M48" i="14"/>
  <c r="L32" i="14"/>
  <c r="M49" i="14"/>
  <c r="M33" i="14"/>
  <c r="L40" i="14"/>
  <c r="L56" i="14"/>
  <c r="M57" i="14"/>
  <c r="M41" i="14"/>
  <c r="L47" i="14"/>
  <c r="L55" i="14"/>
  <c r="L31" i="14"/>
  <c r="L39" i="14"/>
  <c r="L38" i="14"/>
  <c r="M39" i="14"/>
  <c r="L46" i="14"/>
  <c r="L54" i="14"/>
  <c r="M55" i="14"/>
  <c r="M37" i="14"/>
  <c r="M36" i="14"/>
  <c r="M44" i="14"/>
  <c r="L51" i="14"/>
  <c r="L30" i="14"/>
  <c r="M47" i="14"/>
  <c r="M30" i="14"/>
  <c r="M38" i="14"/>
  <c r="L45" i="14"/>
  <c r="M46" i="14"/>
  <c r="L53" i="14"/>
  <c r="M54" i="14"/>
  <c r="L52" i="14"/>
  <c r="L60" i="14"/>
  <c r="L35" i="14"/>
  <c r="L43" i="14"/>
  <c r="L59" i="14"/>
  <c r="L34" i="14"/>
  <c r="L42" i="14"/>
  <c r="L50" i="14"/>
  <c r="L58" i="14"/>
  <c r="L29" i="14"/>
  <c r="F26" i="13"/>
  <c r="F27" i="13"/>
  <c r="G27" i="13"/>
  <c r="F25" i="13"/>
  <c r="F28" i="13"/>
  <c r="G28" i="13" s="1"/>
  <c r="E26" i="15" l="1"/>
  <c r="E27" i="15"/>
  <c r="E28" i="15"/>
  <c r="E25" i="15"/>
  <c r="B1" i="11"/>
  <c r="C1" i="11" s="1"/>
  <c r="D1" i="11" s="1"/>
  <c r="E1" i="11" s="1"/>
  <c r="F1" i="11" s="1"/>
  <c r="G1" i="11" s="1"/>
  <c r="H1" i="11" s="1"/>
  <c r="I1" i="11" s="1"/>
  <c r="J1" i="11" s="1"/>
  <c r="K1" i="11" s="1"/>
  <c r="L1" i="11" s="1"/>
  <c r="M1" i="11" s="1"/>
  <c r="N1" i="11" s="1"/>
  <c r="O1" i="11" s="1"/>
  <c r="P1" i="11" s="1"/>
  <c r="Q1" i="11" s="1"/>
  <c r="R1" i="11" s="1"/>
  <c r="S1" i="11" s="1"/>
  <c r="T1" i="11" s="1"/>
  <c r="U1" i="11" s="1"/>
  <c r="V1" i="11" s="1"/>
  <c r="W1" i="11" s="1"/>
  <c r="X1" i="11" s="1"/>
  <c r="Y1" i="11" s="1"/>
  <c r="Z1" i="11" s="1"/>
  <c r="AA1" i="11" s="1"/>
  <c r="W10" i="12"/>
  <c r="L10" i="12" s="1"/>
  <c r="O10" i="12" s="1"/>
  <c r="AA4" i="11"/>
  <c r="AA5" i="11" s="1"/>
  <c r="AA6" i="11" s="1"/>
  <c r="AA7" i="11" s="1"/>
  <c r="AA8" i="11" s="1"/>
  <c r="AA9" i="11" s="1"/>
  <c r="AA10" i="11" s="1"/>
  <c r="AA11" i="11" s="1"/>
  <c r="AA12" i="11" s="1"/>
  <c r="AA13" i="11" s="1"/>
  <c r="AA14" i="11" s="1"/>
  <c r="AA15" i="11" s="1"/>
  <c r="AA16" i="11" s="1"/>
  <c r="AA17" i="11" s="1"/>
  <c r="AA18" i="11" s="1"/>
  <c r="AA19" i="11" s="1"/>
  <c r="AA20" i="11" s="1"/>
  <c r="AA21" i="11" s="1"/>
  <c r="AA22" i="11" s="1"/>
  <c r="AA23" i="11" s="1"/>
  <c r="AA24" i="11" s="1"/>
  <c r="AA25" i="11" s="1"/>
  <c r="AA26" i="11" s="1"/>
  <c r="AA27" i="11" s="1"/>
  <c r="AA28" i="11" s="1"/>
  <c r="AA29" i="11" s="1"/>
  <c r="AA30" i="11" s="1"/>
  <c r="AA31" i="11" s="1"/>
  <c r="AA32" i="11" s="1"/>
  <c r="AA33" i="11" s="1"/>
  <c r="AA34" i="11" s="1"/>
  <c r="AA35" i="11" s="1"/>
  <c r="AA36" i="11" s="1"/>
  <c r="AA37" i="11" s="1"/>
  <c r="AA38" i="11" s="1"/>
  <c r="AA39" i="11" s="1"/>
  <c r="G26" i="13"/>
  <c r="G25" i="13"/>
  <c r="C1" i="10"/>
  <c r="R30" i="14" l="1"/>
  <c r="R53" i="14"/>
  <c r="R45" i="14"/>
  <c r="R37" i="14"/>
  <c r="R60" i="14"/>
  <c r="R52" i="14"/>
  <c r="R44" i="14"/>
  <c r="R36" i="14"/>
  <c r="R59" i="14"/>
  <c r="R51" i="14"/>
  <c r="R43" i="14"/>
  <c r="R35" i="14"/>
  <c r="R58" i="14"/>
  <c r="R50" i="14"/>
  <c r="R42" i="14"/>
  <c r="R34" i="14"/>
  <c r="R57" i="14"/>
  <c r="R49" i="14"/>
  <c r="R41" i="14"/>
  <c r="R33" i="14"/>
  <c r="R56" i="14"/>
  <c r="R40" i="14"/>
  <c r="R55" i="14"/>
  <c r="R47" i="14"/>
  <c r="R39" i="14"/>
  <c r="R31" i="14"/>
  <c r="R54" i="14"/>
  <c r="R46" i="14"/>
  <c r="R38" i="14"/>
  <c r="R29" i="14"/>
  <c r="R48" i="14"/>
  <c r="R32" i="14"/>
  <c r="M10" i="12"/>
  <c r="C4" i="8"/>
  <c r="D4" i="8"/>
  <c r="E4" i="8"/>
  <c r="F4" i="8"/>
  <c r="G4" i="8"/>
  <c r="H4" i="8"/>
  <c r="I4" i="8"/>
  <c r="J4" i="8"/>
  <c r="K4" i="8"/>
  <c r="L4" i="8"/>
  <c r="M4" i="8"/>
  <c r="B4" i="8"/>
  <c r="L5" i="8"/>
  <c r="M5" i="8"/>
  <c r="J10" i="12"/>
  <c r="K10" i="12" s="1"/>
  <c r="E24" i="15" l="1"/>
  <c r="K47" i="5"/>
  <c r="K48" i="5"/>
  <c r="K4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29" i="5"/>
  <c r="S11" i="4"/>
  <c r="S12" i="4" s="1"/>
  <c r="S13" i="4" s="1"/>
  <c r="S14" i="4" s="1"/>
  <c r="S15" i="4" s="1"/>
  <c r="R11" i="4"/>
  <c r="R12" i="4" s="1"/>
  <c r="R13" i="4" s="1"/>
  <c r="R14" i="4" s="1"/>
  <c r="R15" i="4" s="1"/>
  <c r="Q11" i="4"/>
  <c r="Q12" i="4" s="1"/>
  <c r="Q13" i="4" s="1"/>
  <c r="Q14" i="4" s="1"/>
  <c r="Q15" i="4" s="1"/>
  <c r="P11" i="4"/>
  <c r="P12" i="4" s="1"/>
  <c r="P13" i="4" s="1"/>
  <c r="P14" i="4" s="1"/>
  <c r="P15" i="4" s="1"/>
  <c r="L27" i="4"/>
  <c r="L12" i="4"/>
  <c r="L14" i="4"/>
  <c r="L15" i="4"/>
  <c r="M15" i="4" s="1"/>
  <c r="L16" i="4"/>
  <c r="L17" i="4"/>
  <c r="L19" i="4"/>
  <c r="L20" i="4"/>
  <c r="L21" i="4"/>
  <c r="L22" i="4"/>
  <c r="L23" i="4"/>
  <c r="L24" i="4"/>
  <c r="L25" i="4"/>
  <c r="L10" i="4"/>
  <c r="M10" i="4" s="1"/>
  <c r="C1" i="1"/>
  <c r="C117" i="18" l="1"/>
  <c r="C72" i="18"/>
  <c r="O37" i="5"/>
  <c r="O45" i="5"/>
  <c r="O29" i="5"/>
  <c r="O32" i="5"/>
  <c r="O40" i="5"/>
  <c r="O48" i="5"/>
  <c r="O35" i="5"/>
  <c r="O43" i="5"/>
  <c r="O30" i="5"/>
  <c r="O38" i="5"/>
  <c r="O46" i="5"/>
  <c r="O33" i="5"/>
  <c r="O41" i="5"/>
  <c r="O49" i="5"/>
  <c r="O36" i="5"/>
  <c r="O44" i="5"/>
  <c r="O31" i="5"/>
  <c r="O39" i="5"/>
  <c r="O47" i="5"/>
  <c r="O34" i="5"/>
  <c r="O42" i="5"/>
  <c r="M41" i="5"/>
  <c r="N41" i="5"/>
  <c r="M33" i="5"/>
  <c r="N33" i="5"/>
  <c r="N40" i="5"/>
  <c r="M40" i="5"/>
  <c r="N32" i="5"/>
  <c r="M32" i="5"/>
  <c r="N29" i="5"/>
  <c r="M39" i="5"/>
  <c r="N39" i="5"/>
  <c r="M31" i="5"/>
  <c r="N31" i="5"/>
  <c r="M46" i="5"/>
  <c r="N46" i="5"/>
  <c r="M38" i="5"/>
  <c r="N38" i="5"/>
  <c r="M30" i="5"/>
  <c r="N30" i="5"/>
  <c r="M45" i="5"/>
  <c r="N45" i="5"/>
  <c r="M37" i="5"/>
  <c r="N37" i="5"/>
  <c r="M49" i="5"/>
  <c r="N49" i="5"/>
  <c r="M44" i="5"/>
  <c r="N44" i="5"/>
  <c r="M36" i="5"/>
  <c r="N36" i="5"/>
  <c r="N48" i="5"/>
  <c r="M48" i="5"/>
  <c r="M43" i="5"/>
  <c r="N43" i="5"/>
  <c r="M35" i="5"/>
  <c r="N35" i="5"/>
  <c r="M47" i="5"/>
  <c r="N47" i="5"/>
  <c r="M42" i="5"/>
  <c r="N42" i="5"/>
  <c r="M34" i="5"/>
  <c r="N34" i="5"/>
  <c r="O25" i="4"/>
  <c r="M25" i="4"/>
  <c r="O16" i="4"/>
  <c r="M16" i="4"/>
  <c r="O24" i="4"/>
  <c r="M24" i="4"/>
  <c r="O14" i="4"/>
  <c r="M14" i="4"/>
  <c r="O22" i="4"/>
  <c r="M22" i="4"/>
  <c r="O27" i="4"/>
  <c r="M27" i="4"/>
  <c r="O20" i="4"/>
  <c r="M20" i="4"/>
  <c r="O23" i="4"/>
  <c r="M23" i="4"/>
  <c r="O12" i="4"/>
  <c r="M12" i="4"/>
  <c r="O19" i="4"/>
  <c r="M19" i="4"/>
  <c r="O21" i="4"/>
  <c r="M21" i="4"/>
  <c r="O17" i="4"/>
  <c r="M17" i="4"/>
  <c r="D5" i="8"/>
  <c r="O15" i="4"/>
  <c r="O10" i="4"/>
  <c r="Q16" i="4"/>
  <c r="Q17" i="4" s="1"/>
  <c r="Q18" i="4" s="1"/>
  <c r="Q19" i="4" s="1"/>
  <c r="Q20" i="4" s="1"/>
  <c r="Q21" i="4" s="1"/>
  <c r="Q22" i="4" s="1"/>
  <c r="Q23" i="4" s="1"/>
  <c r="Q24" i="4" s="1"/>
  <c r="Q25" i="4" s="1"/>
  <c r="Q26" i="4" s="1"/>
  <c r="Q27" i="4" s="1"/>
  <c r="I5" i="8"/>
  <c r="S16" i="4"/>
  <c r="S17" i="4" s="1"/>
  <c r="S18" i="4" s="1"/>
  <c r="S19" i="4" s="1"/>
  <c r="S20" i="4" s="1"/>
  <c r="S21" i="4" s="1"/>
  <c r="S22" i="4" s="1"/>
  <c r="S23" i="4" s="1"/>
  <c r="S24" i="4" s="1"/>
  <c r="S25" i="4" s="1"/>
  <c r="S26" i="4" s="1"/>
  <c r="S27" i="4" s="1"/>
  <c r="K5" i="8"/>
  <c r="P16" i="4"/>
  <c r="P17" i="4" s="1"/>
  <c r="P18" i="4" s="1"/>
  <c r="P19" i="4" s="1"/>
  <c r="P20" i="4" s="1"/>
  <c r="P21" i="4" s="1"/>
  <c r="P22" i="4" s="1"/>
  <c r="P23" i="4" s="1"/>
  <c r="P24" i="4" s="1"/>
  <c r="P25" i="4" s="1"/>
  <c r="P26" i="4" s="1"/>
  <c r="P27" i="4" s="1"/>
  <c r="H5" i="8"/>
  <c r="R16" i="4"/>
  <c r="R17" i="4" s="1"/>
  <c r="R18" i="4" s="1"/>
  <c r="R19" i="4" s="1"/>
  <c r="R20" i="4" s="1"/>
  <c r="R21" i="4" s="1"/>
  <c r="R22" i="4" s="1"/>
  <c r="R23" i="4" s="1"/>
  <c r="R24" i="4" s="1"/>
  <c r="R25" i="4" s="1"/>
  <c r="R26" i="4" s="1"/>
  <c r="R27" i="4" s="1"/>
  <c r="J5" i="8"/>
  <c r="N27" i="4"/>
  <c r="N25" i="4"/>
  <c r="N24" i="4"/>
  <c r="L11" i="4"/>
  <c r="M11" i="4" s="1"/>
  <c r="N23" i="4"/>
  <c r="N26" i="4"/>
  <c r="L26" i="4"/>
  <c r="M26" i="4" s="1"/>
  <c r="N18" i="4"/>
  <c r="L18" i="4"/>
  <c r="N22" i="4"/>
  <c r="N17" i="4"/>
  <c r="N13" i="4"/>
  <c r="L13" i="4"/>
  <c r="N16" i="4"/>
  <c r="N15" i="4"/>
  <c r="F5" i="8" s="1"/>
  <c r="N14" i="4"/>
  <c r="M29" i="5"/>
  <c r="E5" i="8"/>
  <c r="N21" i="4"/>
  <c r="N20" i="4"/>
  <c r="N19" i="4"/>
  <c r="I31" i="5"/>
  <c r="I45" i="5"/>
  <c r="I36" i="5"/>
  <c r="I47" i="5"/>
  <c r="I40" i="5"/>
  <c r="I46" i="5"/>
  <c r="I37" i="5"/>
  <c r="I42" i="5"/>
  <c r="I32" i="5"/>
  <c r="I49" i="5"/>
  <c r="I34" i="5"/>
  <c r="I41" i="5"/>
  <c r="I39" i="5"/>
  <c r="I35" i="5"/>
  <c r="I33" i="5"/>
  <c r="I48" i="5"/>
  <c r="I38" i="5"/>
  <c r="I43" i="5"/>
  <c r="I30" i="5"/>
  <c r="I44" i="5"/>
  <c r="I29" i="5"/>
  <c r="J25" i="4"/>
  <c r="J30" i="5"/>
  <c r="J47" i="5"/>
  <c r="J35" i="5"/>
  <c r="C71" i="18" l="1"/>
  <c r="C111" i="18"/>
  <c r="O13" i="4"/>
  <c r="M13" i="4"/>
  <c r="O18" i="4"/>
  <c r="M18" i="4"/>
  <c r="O11" i="4"/>
  <c r="O26" i="4"/>
  <c r="G5" i="8"/>
  <c r="C7" i="8" s="1"/>
  <c r="E47" i="6"/>
  <c r="E56" i="6"/>
  <c r="E42" i="6"/>
  <c r="E59" i="6"/>
  <c r="E54" i="6"/>
  <c r="E52" i="6"/>
  <c r="E48" i="6"/>
  <c r="E58" i="6"/>
  <c r="E43" i="6"/>
  <c r="E45" i="6"/>
  <c r="E60" i="6"/>
  <c r="E39" i="6"/>
  <c r="E44" i="6"/>
  <c r="E62" i="6"/>
  <c r="E51" i="6"/>
  <c r="E46" i="6"/>
  <c r="E50" i="6"/>
  <c r="E61" i="6"/>
  <c r="E53" i="6"/>
  <c r="E57" i="6"/>
  <c r="E49" i="6"/>
  <c r="E55" i="6"/>
  <c r="C20" i="18"/>
  <c r="D20" i="18" s="1"/>
  <c r="J37" i="5"/>
  <c r="J48" i="5"/>
  <c r="J17" i="4"/>
  <c r="J44" i="5"/>
  <c r="J22" i="4"/>
  <c r="J40" i="5"/>
  <c r="J49" i="5"/>
  <c r="J10" i="4"/>
  <c r="J41" i="5"/>
  <c r="J19" i="4"/>
  <c r="J33" i="5"/>
  <c r="J32" i="5"/>
  <c r="J46" i="5"/>
  <c r="J15" i="4"/>
  <c r="J42" i="5"/>
  <c r="J43" i="5"/>
  <c r="J24" i="4"/>
  <c r="J27" i="4"/>
  <c r="K25" i="4"/>
  <c r="C8" i="8"/>
  <c r="J16" i="4"/>
  <c r="J11" i="4"/>
  <c r="J13" i="4"/>
  <c r="J34" i="5"/>
  <c r="J14" i="4"/>
  <c r="J18" i="4"/>
  <c r="J20" i="4"/>
  <c r="J45" i="5"/>
  <c r="J39" i="5"/>
  <c r="K20" i="4"/>
  <c r="J31" i="5"/>
  <c r="J38" i="5"/>
  <c r="J21" i="4"/>
  <c r="J36" i="5"/>
  <c r="J12" i="4"/>
  <c r="K12" i="4" s="1"/>
  <c r="J29" i="5"/>
  <c r="J23" i="4"/>
  <c r="K23" i="4" s="1"/>
  <c r="K15" i="4"/>
  <c r="J26" i="4"/>
  <c r="E20" i="18"/>
  <c r="B23" i="18" a="1"/>
  <c r="H23" i="18" l="1"/>
  <c r="P23" i="18"/>
  <c r="D24" i="18"/>
  <c r="L24" i="18"/>
  <c r="T24" i="18"/>
  <c r="H25" i="18"/>
  <c r="P25" i="18"/>
  <c r="I23" i="18"/>
  <c r="Q23" i="18"/>
  <c r="E24" i="18"/>
  <c r="M24" i="18"/>
  <c r="U24" i="18"/>
  <c r="I25" i="18"/>
  <c r="Q25" i="18"/>
  <c r="B23" i="18"/>
  <c r="J23" i="18"/>
  <c r="R23" i="18"/>
  <c r="F24" i="18"/>
  <c r="N24" i="18"/>
  <c r="B25" i="18"/>
  <c r="J25" i="18"/>
  <c r="R25" i="18"/>
  <c r="C23" i="18"/>
  <c r="K23" i="18"/>
  <c r="S23" i="18"/>
  <c r="G24" i="18"/>
  <c r="O24" i="18"/>
  <c r="C25" i="18"/>
  <c r="K25" i="18"/>
  <c r="S25" i="18"/>
  <c r="D23" i="18"/>
  <c r="L23" i="18"/>
  <c r="T23" i="18"/>
  <c r="H24" i="18"/>
  <c r="P24" i="18"/>
  <c r="D25" i="18"/>
  <c r="L25" i="18"/>
  <c r="T25" i="18"/>
  <c r="E23" i="18"/>
  <c r="M23" i="18"/>
  <c r="U23" i="18"/>
  <c r="I24" i="18"/>
  <c r="Q24" i="18"/>
  <c r="E25" i="18"/>
  <c r="M25" i="18"/>
  <c r="U25" i="18"/>
  <c r="F23" i="18"/>
  <c r="N23" i="18"/>
  <c r="B24" i="18"/>
  <c r="J24" i="18"/>
  <c r="R24" i="18"/>
  <c r="F25" i="18"/>
  <c r="N25" i="18"/>
  <c r="G23" i="18"/>
  <c r="O23" i="18"/>
  <c r="C24" i="18"/>
  <c r="K24" i="18"/>
  <c r="S24" i="18"/>
  <c r="G25" i="18"/>
  <c r="O25" i="18"/>
  <c r="C5" i="8"/>
  <c r="B5" i="8"/>
  <c r="C9" i="8"/>
  <c r="C11" i="8" s="1"/>
  <c r="E35" i="6"/>
  <c r="E33" i="6"/>
  <c r="E41" i="6"/>
  <c r="E31" i="6"/>
  <c r="E29" i="6"/>
  <c r="E38" i="6"/>
  <c r="E36" i="6"/>
  <c r="E24" i="6"/>
  <c r="E30" i="6"/>
  <c r="E34" i="6"/>
  <c r="E28" i="6"/>
  <c r="E26" i="6"/>
  <c r="E37" i="6"/>
  <c r="E25" i="6"/>
  <c r="E27" i="6"/>
  <c r="E32" i="6"/>
  <c r="E40" i="6"/>
  <c r="K13" i="4"/>
  <c r="H24" i="6" a="1"/>
  <c r="K18" i="4"/>
  <c r="K17" i="4"/>
  <c r="K21" i="4"/>
  <c r="K22" i="4"/>
  <c r="K26" i="4"/>
  <c r="K16" i="4"/>
  <c r="K19" i="4"/>
  <c r="K24" i="4"/>
  <c r="K10" i="4"/>
  <c r="K27" i="4"/>
  <c r="K11" i="4"/>
  <c r="K14" i="4"/>
  <c r="H38" i="6" l="1"/>
  <c r="H52" i="6"/>
  <c r="H27" i="6"/>
  <c r="H41" i="6"/>
  <c r="H55" i="6"/>
  <c r="H28" i="6"/>
  <c r="H31" i="6"/>
  <c r="H45" i="6"/>
  <c r="H59" i="6"/>
  <c r="H34" i="6"/>
  <c r="H48" i="6"/>
  <c r="H54" i="6"/>
  <c r="H49" i="6"/>
  <c r="H30" i="6"/>
  <c r="H44" i="6"/>
  <c r="H58" i="6"/>
  <c r="H33" i="6"/>
  <c r="H47" i="6"/>
  <c r="H42" i="6"/>
  <c r="H62" i="6"/>
  <c r="H40" i="6"/>
  <c r="H29" i="6"/>
  <c r="H43" i="6"/>
  <c r="H32" i="6"/>
  <c r="H46" i="6"/>
  <c r="H35" i="6"/>
  <c r="H61" i="6"/>
  <c r="H36" i="6"/>
  <c r="H50" i="6"/>
  <c r="H25" i="6"/>
  <c r="H39" i="6"/>
  <c r="H53" i="6"/>
  <c r="H56" i="6"/>
  <c r="H37" i="6"/>
  <c r="H51" i="6"/>
  <c r="H26" i="6"/>
  <c r="H57" i="6"/>
  <c r="H60" i="6"/>
  <c r="H24" i="6"/>
  <c r="I24" i="6"/>
  <c r="F20" i="7" a="1"/>
  <c r="F20" i="7" l="1"/>
  <c r="I21" i="7" a="1"/>
  <c r="F33" i="7"/>
  <c r="H21" i="7" a="1"/>
  <c r="F34" i="7"/>
  <c r="F37" i="7" s="1"/>
  <c r="F21" i="7"/>
  <c r="F32" i="7"/>
  <c r="F35" i="7"/>
  <c r="B1" i="18" l="1"/>
  <c r="J78" i="7"/>
  <c r="J86" i="7"/>
  <c r="J94" i="7"/>
  <c r="J79" i="7"/>
  <c r="J87" i="7"/>
  <c r="J95" i="7"/>
  <c r="J80" i="7"/>
  <c r="J88" i="7"/>
  <c r="J96" i="7"/>
  <c r="J89" i="7"/>
  <c r="J97" i="7"/>
  <c r="J82" i="7"/>
  <c r="J90" i="7"/>
  <c r="J98" i="7"/>
  <c r="J83" i="7"/>
  <c r="J99" i="7"/>
  <c r="J92" i="7"/>
  <c r="J100" i="7"/>
  <c r="J85" i="7"/>
  <c r="J81" i="7"/>
  <c r="J91" i="7"/>
  <c r="J84" i="7"/>
  <c r="J93" i="7"/>
  <c r="U60" i="14"/>
  <c r="U52" i="14"/>
  <c r="U44" i="14"/>
  <c r="U36" i="14"/>
  <c r="U59" i="14"/>
  <c r="U51" i="14"/>
  <c r="U43" i="14"/>
  <c r="U35" i="14"/>
  <c r="U58" i="14"/>
  <c r="U50" i="14"/>
  <c r="U42" i="14"/>
  <c r="U34" i="14"/>
  <c r="U57" i="14"/>
  <c r="U49" i="14"/>
  <c r="U41" i="14"/>
  <c r="U33" i="14"/>
  <c r="U56" i="14"/>
  <c r="U48" i="14"/>
  <c r="U40" i="14"/>
  <c r="U32" i="14"/>
  <c r="U55" i="14"/>
  <c r="U47" i="14"/>
  <c r="U39" i="14"/>
  <c r="U31" i="14"/>
  <c r="U54" i="14"/>
  <c r="U46" i="14"/>
  <c r="U38" i="14"/>
  <c r="U30" i="14"/>
  <c r="U53" i="14"/>
  <c r="U45" i="14"/>
  <c r="U37" i="14"/>
  <c r="U29" i="14"/>
  <c r="I26" i="7"/>
  <c r="I35" i="7"/>
  <c r="I53" i="7"/>
  <c r="I54" i="7"/>
  <c r="I27" i="7"/>
  <c r="I25" i="7"/>
  <c r="I32" i="7"/>
  <c r="I68" i="7"/>
  <c r="I59" i="7"/>
  <c r="I31" i="7"/>
  <c r="I33" i="7"/>
  <c r="I42" i="7"/>
  <c r="I62" i="7"/>
  <c r="I50" i="7"/>
  <c r="I61" i="7"/>
  <c r="I38" i="7"/>
  <c r="I64" i="7"/>
  <c r="I44" i="7"/>
  <c r="I48" i="7"/>
  <c r="I76" i="7"/>
  <c r="I65" i="7"/>
  <c r="I46" i="7"/>
  <c r="I21" i="7"/>
  <c r="I58" i="7"/>
  <c r="I41" i="7"/>
  <c r="I77" i="7"/>
  <c r="I55" i="7"/>
  <c r="I73" i="7"/>
  <c r="I40" i="7"/>
  <c r="I29" i="7"/>
  <c r="I22" i="7"/>
  <c r="I49" i="7"/>
  <c r="I69" i="7"/>
  <c r="I52" i="7"/>
  <c r="I39" i="7"/>
  <c r="I43" i="7"/>
  <c r="I57" i="7"/>
  <c r="I51" i="7"/>
  <c r="I75" i="7"/>
  <c r="I24" i="7"/>
  <c r="J24" i="7" s="1"/>
  <c r="I28" i="7"/>
  <c r="I60" i="7"/>
  <c r="I47" i="7"/>
  <c r="I74" i="7"/>
  <c r="I67" i="7"/>
  <c r="I45" i="7"/>
  <c r="I34" i="7"/>
  <c r="I37" i="7"/>
  <c r="J37" i="7" s="1"/>
  <c r="I71" i="7"/>
  <c r="I56" i="7"/>
  <c r="I70" i="7"/>
  <c r="I36" i="7"/>
  <c r="I66" i="7"/>
  <c r="I23" i="7"/>
  <c r="I30" i="7"/>
  <c r="I63" i="7"/>
  <c r="I72" i="7"/>
  <c r="H24" i="7"/>
  <c r="H33" i="7"/>
  <c r="H62" i="7"/>
  <c r="H43" i="7"/>
  <c r="H40" i="7"/>
  <c r="H41" i="7"/>
  <c r="G14" i="18" s="1"/>
  <c r="A14" i="18" s="1"/>
  <c r="H73" i="7"/>
  <c r="H60" i="7"/>
  <c r="H37" i="7"/>
  <c r="G13" i="18" s="1"/>
  <c r="A13" i="18" s="1"/>
  <c r="H47" i="7"/>
  <c r="H74" i="7"/>
  <c r="H26" i="7"/>
  <c r="H21" i="7"/>
  <c r="H70" i="7"/>
  <c r="H75" i="7"/>
  <c r="H59" i="7"/>
  <c r="H51" i="7"/>
  <c r="H53" i="7"/>
  <c r="H54" i="7"/>
  <c r="H25" i="7"/>
  <c r="H49" i="7"/>
  <c r="H39" i="7"/>
  <c r="H35" i="7"/>
  <c r="H61" i="7"/>
  <c r="H67" i="7"/>
  <c r="H45" i="7"/>
  <c r="H46" i="7"/>
  <c r="H32" i="7"/>
  <c r="H71" i="7"/>
  <c r="H42" i="7"/>
  <c r="H50" i="7"/>
  <c r="H77" i="7"/>
  <c r="H31" i="7"/>
  <c r="H66" i="7"/>
  <c r="H28" i="7"/>
  <c r="H29" i="7"/>
  <c r="H63" i="7"/>
  <c r="H57" i="7"/>
  <c r="H30" i="7"/>
  <c r="H36" i="7"/>
  <c r="H48" i="7"/>
  <c r="H69" i="7"/>
  <c r="H38" i="7"/>
  <c r="H65" i="7"/>
  <c r="H58" i="7"/>
  <c r="H64" i="7"/>
  <c r="H44" i="7"/>
  <c r="H27" i="7"/>
  <c r="H56" i="7"/>
  <c r="H23" i="7"/>
  <c r="H55" i="7"/>
  <c r="H68" i="7"/>
  <c r="H76" i="7"/>
  <c r="H34" i="7"/>
  <c r="H72" i="7"/>
  <c r="H22" i="7"/>
  <c r="H52" i="7"/>
  <c r="C6" i="8"/>
  <c r="C14" i="8" s="1"/>
  <c r="C13" i="8" s="1"/>
  <c r="C15" i="8" s="1"/>
  <c r="I42" i="14" a="1"/>
  <c r="I38" i="14" a="1"/>
  <c r="I58" i="14" a="1"/>
  <c r="I54" i="14" a="1"/>
  <c r="I44" i="14" a="1"/>
  <c r="I39" i="14" a="1"/>
  <c r="D35" i="7"/>
  <c r="I41" i="14" a="1"/>
  <c r="I33" i="14" a="1"/>
  <c r="I55" i="14" a="1"/>
  <c r="I40" i="14" a="1"/>
  <c r="I50" i="14" a="1"/>
  <c r="I34" i="14" a="1"/>
  <c r="I30" i="14" a="1"/>
  <c r="I31" i="14" a="1"/>
  <c r="I35" i="14" a="1"/>
  <c r="I46" i="14" a="1"/>
  <c r="I52" i="14" a="1"/>
  <c r="H19" i="7"/>
  <c r="I37" i="14" a="1"/>
  <c r="I32" i="14" a="1"/>
  <c r="I59" i="14" a="1"/>
  <c r="I48" i="14" a="1"/>
  <c r="I36" i="14" a="1"/>
  <c r="I45" i="14" a="1"/>
  <c r="I51" i="14" a="1"/>
  <c r="F13" i="18"/>
  <c r="I60" i="14" a="1"/>
  <c r="I49" i="14" a="1"/>
  <c r="D13" i="18"/>
  <c r="I56" i="14" a="1"/>
  <c r="F14" i="18"/>
  <c r="I47" i="14" a="1"/>
  <c r="I19" i="7"/>
  <c r="D14" i="18"/>
  <c r="I57" i="14" a="1"/>
  <c r="I53" i="14" a="1"/>
  <c r="I43" i="14" a="1"/>
  <c r="I29" i="14" a="1"/>
  <c r="J66" i="7" l="1"/>
  <c r="J67" i="7"/>
  <c r="J23" i="7"/>
  <c r="J32" i="7"/>
  <c r="J45" i="7"/>
  <c r="J62" i="7"/>
  <c r="J51" i="7"/>
  <c r="J29" i="7"/>
  <c r="J46" i="7"/>
  <c r="B14" i="18"/>
  <c r="J72" i="7"/>
  <c r="J28" i="7"/>
  <c r="J69" i="7"/>
  <c r="B13" i="18"/>
  <c r="J30" i="7"/>
  <c r="J22" i="7"/>
  <c r="J50" i="7"/>
  <c r="J75" i="7"/>
  <c r="J61" i="7"/>
  <c r="J71" i="7"/>
  <c r="B6" i="18"/>
  <c r="J41" i="7"/>
  <c r="J64" i="7"/>
  <c r="J59" i="7"/>
  <c r="J26" i="7"/>
  <c r="J63" i="7"/>
  <c r="J49" i="7"/>
  <c r="J58" i="7"/>
  <c r="J38" i="7"/>
  <c r="J68" i="7"/>
  <c r="J34" i="7"/>
  <c r="C16" i="8"/>
  <c r="C17" i="8" s="1"/>
  <c r="J25" i="7"/>
  <c r="J65" i="7"/>
  <c r="J54" i="7"/>
  <c r="J40" i="7"/>
  <c r="J70" i="7"/>
  <c r="J47" i="7"/>
  <c r="J39" i="7"/>
  <c r="J55" i="7"/>
  <c r="J48" i="7"/>
  <c r="J33" i="7"/>
  <c r="J53" i="7"/>
  <c r="J57" i="7"/>
  <c r="J27" i="7"/>
  <c r="J36" i="7"/>
  <c r="J74" i="7"/>
  <c r="J43" i="7"/>
  <c r="J73" i="7"/>
  <c r="J76" i="7"/>
  <c r="J42" i="7"/>
  <c r="J56" i="7"/>
  <c r="J60" i="7"/>
  <c r="J52" i="7"/>
  <c r="J77" i="7"/>
  <c r="J44" i="7"/>
  <c r="J31" i="7"/>
  <c r="J35" i="7"/>
  <c r="I35" i="14"/>
  <c r="I39" i="14"/>
  <c r="I45" i="14"/>
  <c r="I51" i="14"/>
  <c r="I53" i="14"/>
  <c r="I55" i="14"/>
  <c r="I57" i="14"/>
  <c r="I59" i="14"/>
  <c r="I30" i="14"/>
  <c r="I32" i="14"/>
  <c r="I34" i="14"/>
  <c r="I36" i="14"/>
  <c r="I31" i="14"/>
  <c r="I41" i="14"/>
  <c r="I47" i="14"/>
  <c r="I38" i="14"/>
  <c r="I40" i="14"/>
  <c r="I42" i="14"/>
  <c r="I44" i="14"/>
  <c r="I37" i="14"/>
  <c r="I46" i="14"/>
  <c r="I48" i="14"/>
  <c r="I50" i="14"/>
  <c r="I52" i="14"/>
  <c r="I33" i="14"/>
  <c r="I43" i="14"/>
  <c r="I49" i="14"/>
  <c r="I54" i="14"/>
  <c r="I56" i="14"/>
  <c r="I58" i="14"/>
  <c r="I60" i="14"/>
  <c r="I29" i="14"/>
  <c r="J48" i="14"/>
  <c r="J46" i="14"/>
  <c r="J44" i="14"/>
  <c r="J38" i="14"/>
  <c r="J60" i="14"/>
  <c r="J58" i="14"/>
  <c r="J36" i="14"/>
  <c r="J52" i="14"/>
  <c r="J56" i="14"/>
  <c r="J55" i="14"/>
  <c r="J37" i="14"/>
  <c r="J32" i="14"/>
  <c r="J53" i="14"/>
  <c r="J50" i="14"/>
  <c r="J35" i="14"/>
  <c r="J33" i="14"/>
  <c r="J49" i="14"/>
  <c r="J42" i="14"/>
  <c r="J57" i="14"/>
  <c r="J31" i="14"/>
  <c r="J51" i="14"/>
  <c r="J41" i="14"/>
  <c r="J59" i="14"/>
  <c r="J43" i="14"/>
  <c r="J45" i="14"/>
  <c r="C67" i="7" a="1"/>
  <c r="J29" i="14"/>
  <c r="J30" i="14"/>
  <c r="J39" i="14"/>
  <c r="J54" i="14"/>
  <c r="J34" i="14"/>
  <c r="J47" i="14"/>
  <c r="J40" i="14"/>
  <c r="B16" i="18" l="1"/>
  <c r="D16" i="18" s="1"/>
  <c r="E38" i="15"/>
  <c r="E55" i="15"/>
  <c r="E52" i="15"/>
  <c r="E59" i="15"/>
  <c r="E50" i="15"/>
  <c r="E47" i="15"/>
  <c r="E58" i="15"/>
  <c r="E41" i="15"/>
  <c r="E46" i="15"/>
  <c r="E54" i="15"/>
  <c r="E36" i="15"/>
  <c r="E51" i="15"/>
  <c r="E44" i="15"/>
  <c r="E34" i="15"/>
  <c r="E43" i="15"/>
  <c r="E42" i="15"/>
  <c r="E32" i="15"/>
  <c r="E39" i="15"/>
  <c r="E60" i="15"/>
  <c r="E57" i="15"/>
  <c r="E48" i="15"/>
  <c r="E56" i="15"/>
  <c r="E31" i="15"/>
  <c r="E53" i="15"/>
  <c r="E37" i="15"/>
  <c r="E49" i="15"/>
  <c r="E45" i="15"/>
  <c r="E33" i="15"/>
  <c r="E40" i="15"/>
  <c r="E30" i="15"/>
  <c r="E35" i="15"/>
  <c r="C67" i="7"/>
  <c r="E29" i="15"/>
  <c r="H24" i="15" a="1"/>
  <c r="B7" i="18" l="1"/>
  <c r="H56" i="15"/>
  <c r="H53" i="15"/>
  <c r="H42" i="15"/>
  <c r="H54" i="15"/>
  <c r="H52" i="15"/>
  <c r="H30" i="15"/>
  <c r="H35" i="15"/>
  <c r="H60" i="15"/>
  <c r="H27" i="15"/>
  <c r="H38" i="15"/>
  <c r="H43" i="15"/>
  <c r="H41" i="15"/>
  <c r="H40" i="15"/>
  <c r="H34" i="15"/>
  <c r="H51" i="15"/>
  <c r="H49" i="15"/>
  <c r="H47" i="15"/>
  <c r="H45" i="15"/>
  <c r="H44" i="15"/>
  <c r="H57" i="15"/>
  <c r="H55" i="15"/>
  <c r="H32" i="15"/>
  <c r="H58" i="15"/>
  <c r="H46" i="15"/>
  <c r="H28" i="15"/>
  <c r="H37" i="15"/>
  <c r="H50" i="15"/>
  <c r="H33" i="15"/>
  <c r="H59" i="15"/>
  <c r="H25" i="15"/>
  <c r="H31" i="15"/>
  <c r="H39" i="15"/>
  <c r="H26" i="15"/>
  <c r="H48" i="15"/>
  <c r="H24" i="15"/>
  <c r="H29" i="15"/>
  <c r="H36" i="15"/>
  <c r="F20" i="16" a="1"/>
  <c r="F20" i="16" l="1"/>
  <c r="F36" i="16"/>
  <c r="F32" i="16"/>
  <c r="F33" i="16"/>
  <c r="I21" i="16" a="1"/>
  <c r="H21" i="16" a="1"/>
  <c r="F21" i="16"/>
  <c r="F34" i="16"/>
  <c r="F35" i="16"/>
  <c r="F37" i="16"/>
  <c r="I32" i="16" l="1"/>
  <c r="I74" i="16"/>
  <c r="I40" i="16"/>
  <c r="I24" i="16"/>
  <c r="I55" i="16"/>
  <c r="I62" i="16"/>
  <c r="I37" i="16"/>
  <c r="I38" i="16"/>
  <c r="I50" i="16"/>
  <c r="I26" i="16"/>
  <c r="I30" i="16"/>
  <c r="I41" i="16"/>
  <c r="I21" i="16"/>
  <c r="I61" i="16"/>
  <c r="I73" i="16"/>
  <c r="I25" i="16"/>
  <c r="I54" i="16"/>
  <c r="I43" i="16"/>
  <c r="I28" i="16"/>
  <c r="I48" i="16"/>
  <c r="I64" i="16"/>
  <c r="I60" i="16"/>
  <c r="I63" i="16"/>
  <c r="I53" i="16"/>
  <c r="I69" i="16"/>
  <c r="I52" i="16"/>
  <c r="I49" i="16"/>
  <c r="I58" i="16"/>
  <c r="I77" i="16"/>
  <c r="I59" i="16"/>
  <c r="I23" i="16"/>
  <c r="I29" i="16"/>
  <c r="I76" i="16"/>
  <c r="I65" i="16"/>
  <c r="I39" i="16"/>
  <c r="I68" i="16"/>
  <c r="I34" i="16"/>
  <c r="I51" i="16"/>
  <c r="I22" i="16"/>
  <c r="I57" i="16"/>
  <c r="I31" i="16"/>
  <c r="I33" i="16"/>
  <c r="I56" i="16"/>
  <c r="I66" i="16"/>
  <c r="I35" i="16"/>
  <c r="I72" i="16"/>
  <c r="I42" i="16"/>
  <c r="I45" i="16"/>
  <c r="I46" i="16"/>
  <c r="I44" i="16"/>
  <c r="I75" i="16"/>
  <c r="I70" i="16"/>
  <c r="I47" i="16"/>
  <c r="I27" i="16"/>
  <c r="I67" i="16"/>
  <c r="I71" i="16"/>
  <c r="I36" i="16"/>
  <c r="H41" i="16"/>
  <c r="H57" i="16"/>
  <c r="H23" i="16"/>
  <c r="H48" i="16"/>
  <c r="H74" i="16"/>
  <c r="H29" i="16"/>
  <c r="H75" i="16"/>
  <c r="H22" i="16"/>
  <c r="H54" i="16"/>
  <c r="H45" i="16"/>
  <c r="H26" i="16"/>
  <c r="H46" i="16"/>
  <c r="H64" i="16"/>
  <c r="H39" i="16"/>
  <c r="H31" i="16"/>
  <c r="H34" i="16"/>
  <c r="H24" i="16"/>
  <c r="H52" i="16"/>
  <c r="H69" i="16"/>
  <c r="H68" i="16"/>
  <c r="H58" i="16"/>
  <c r="H42" i="16"/>
  <c r="H38" i="16"/>
  <c r="H37" i="16"/>
  <c r="H56" i="16"/>
  <c r="H49" i="16"/>
  <c r="H32" i="16"/>
  <c r="H51" i="16"/>
  <c r="H28" i="16"/>
  <c r="H63" i="16"/>
  <c r="H70" i="16"/>
  <c r="H77" i="16"/>
  <c r="H50" i="16"/>
  <c r="H33" i="16"/>
  <c r="H53" i="16"/>
  <c r="H25" i="16"/>
  <c r="H72" i="16"/>
  <c r="H76" i="16"/>
  <c r="H62" i="16"/>
  <c r="H21" i="16"/>
  <c r="H66" i="16"/>
  <c r="H67" i="16"/>
  <c r="H61" i="16"/>
  <c r="H40" i="16"/>
  <c r="H55" i="16"/>
  <c r="H47" i="16"/>
  <c r="H65" i="16"/>
  <c r="H30" i="16"/>
  <c r="H59" i="16"/>
  <c r="H73" i="16"/>
  <c r="H35" i="16"/>
  <c r="H60" i="16"/>
  <c r="H27" i="16"/>
  <c r="H44" i="16"/>
  <c r="H71" i="16"/>
  <c r="H36" i="16"/>
  <c r="H43" i="16"/>
  <c r="H19" i="16"/>
  <c r="D35" i="16"/>
  <c r="I19" i="16"/>
</calcChain>
</file>

<file path=xl/comments1.xml><?xml version="1.0" encoding="utf-8"?>
<comments xmlns="http://schemas.openxmlformats.org/spreadsheetml/2006/main">
  <authors>
    <author>Ferdinando Ametrano</author>
  </authors>
  <commentList>
    <comment ref="F2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F23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F2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5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F26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F27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  <comment ref="F28" authorId="0">
      <text>
        <r>
          <rPr>
            <sz val="8"/>
            <color indexed="81"/>
            <rFont val="Tahoma"/>
            <family val="2"/>
          </rPr>
          <t>Bootstrapping accuracy.</t>
        </r>
      </text>
    </comment>
    <comment ref="F2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F3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2.xml><?xml version="1.0" encoding="utf-8"?>
<comments xmlns="http://schemas.openxmlformats.org/spreadsheetml/2006/main">
  <authors>
    <author>Ferdinando Ametrano</author>
  </authors>
  <commentList>
    <comment ref="F2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F23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F2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5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F26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F27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  <comment ref="F28" authorId="0">
      <text>
        <r>
          <rPr>
            <sz val="8"/>
            <color indexed="81"/>
            <rFont val="Tahoma"/>
            <family val="2"/>
          </rPr>
          <t>Bootstrapping accuracy.</t>
        </r>
      </text>
    </comment>
    <comment ref="F2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F3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sharedStrings.xml><?xml version="1.0" encoding="utf-8"?>
<sst xmlns="http://schemas.openxmlformats.org/spreadsheetml/2006/main" count="3437" uniqueCount="1616">
  <si>
    <t>ObjectId</t>
  </si>
  <si>
    <t>id of object to be created</t>
  </si>
  <si>
    <t>YieldCurve</t>
  </si>
  <si>
    <t>forecasting YieldTermStructure object ID. Default value = .</t>
  </si>
  <si>
    <t>Permanent</t>
  </si>
  <si>
    <t>object permanent/nonpermanent</t>
  </si>
  <si>
    <t>Trigger</t>
  </si>
  <si>
    <t>dependency tracking trigger</t>
  </si>
  <si>
    <t>Overwrite</t>
  </si>
  <si>
    <t>overwrite flag</t>
  </si>
  <si>
    <t>qlEonia</t>
  </si>
  <si>
    <r>
      <t>string</t>
    </r>
    <r>
      <rPr>
        <sz val="10"/>
        <color rgb="FF000000"/>
        <rFont val="Courier New"/>
        <family val="3"/>
      </rPr>
      <t xml:space="preserve"> returnValue</t>
    </r>
  </si>
  <si>
    <t>qlEonia(</t>
  </si>
  <si>
    <r>
      <t>string</t>
    </r>
    <r>
      <rPr>
        <sz val="10"/>
        <color rgb="FF000000"/>
        <rFont val="Courier New"/>
        <family val="3"/>
      </rPr>
      <t xml:space="preserve"> ObjectId</t>
    </r>
  </si>
  <si>
    <r>
      <t>string</t>
    </r>
    <r>
      <rPr>
        <sz val="10"/>
        <color rgb="FF000000"/>
        <rFont val="Courier New"/>
        <family val="3"/>
      </rPr>
      <t xml:space="preserve"> YieldCurve</t>
    </r>
  </si>
  <si>
    <r>
      <t>bool</t>
    </r>
    <r>
      <rPr>
        <sz val="10"/>
        <color rgb="FF000000"/>
        <rFont val="Courier New"/>
        <family val="3"/>
      </rPr>
      <t xml:space="preserve"> Permanent</t>
    </r>
  </si>
  <si>
    <t>any Trigger</t>
  </si>
  <si>
    <r>
      <t>bool</t>
    </r>
    <r>
      <rPr>
        <sz val="10"/>
        <color rgb="FF000000"/>
        <rFont val="Courier New"/>
        <family val="3"/>
      </rPr>
      <t xml:space="preserve"> Overwrite)</t>
    </r>
  </si>
  <si>
    <t>Description:</t>
  </si>
  <si>
    <t>Construct an object of class Eonia and return its id</t>
  </si>
  <si>
    <t>Supported Platforms:</t>
  </si>
  <si>
    <t>C++, Calc, Excel</t>
  </si>
  <si>
    <t>Parameters</t>
  </si>
  <si>
    <t>Input Time Bucket</t>
  </si>
  <si>
    <t>Description</t>
  </si>
  <si>
    <t>Term</t>
  </si>
  <si>
    <t>Mat. Date</t>
  </si>
  <si>
    <t>Spot %</t>
  </si>
  <si>
    <t>Shock %</t>
  </si>
  <si>
    <t>Input I. Rate %</t>
  </si>
  <si>
    <t>Bid %</t>
  </si>
  <si>
    <t>Ask %</t>
  </si>
  <si>
    <t>Start Date</t>
  </si>
  <si>
    <t>Rate Type</t>
  </si>
  <si>
    <t>Capitalisation</t>
  </si>
  <si>
    <t>Day Count</t>
  </si>
  <si>
    <t>Daily Interpolation</t>
  </si>
  <si>
    <t>Mkt Price Source Detail</t>
  </si>
  <si>
    <t>Price Time</t>
  </si>
  <si>
    <t>Daily IP Code</t>
  </si>
  <si>
    <t>Daily Ask Price Type</t>
  </si>
  <si>
    <t>Daily Bid Price Type</t>
  </si>
  <si>
    <t>Daily IP</t>
  </si>
  <si>
    <t>Closing Interpolation</t>
  </si>
  <si>
    <t>Closing IP Code</t>
  </si>
  <si>
    <t>Closing Ask Price Type</t>
  </si>
  <si>
    <t>Closing Bid Price Type</t>
  </si>
  <si>
    <t>Closing IP</t>
  </si>
  <si>
    <t>I. Rate Freq.</t>
  </si>
  <si>
    <t>OVN</t>
  </si>
  <si>
    <t>Spot</t>
  </si>
  <si>
    <t>Simple</t>
  </si>
  <si>
    <t>act/360</t>
  </si>
  <si>
    <t>Provider</t>
  </si>
  <si>
    <t>/BSYM/ICPL/EUDR1T</t>
  </si>
  <si>
    <t>Last Ask</t>
  </si>
  <si>
    <t>Last Bid</t>
  </si>
  <si>
    <t>Bloomberg</t>
  </si>
  <si>
    <t>-- None --</t>
  </si>
  <si>
    <t>TN</t>
  </si>
  <si>
    <t>/BSYM/ICPL/EUDR2T</t>
  </si>
  <si>
    <t>SN</t>
  </si>
  <si>
    <t>/BSYM/CMPL/EUDR3T</t>
  </si>
  <si>
    <t>1W</t>
  </si>
  <si>
    <t>1 Week</t>
  </si>
  <si>
    <t>/BSYM/ICPL/EUSWE1Z</t>
  </si>
  <si>
    <t>2W</t>
  </si>
  <si>
    <t>2 Weeks</t>
  </si>
  <si>
    <t>/BSYM/ICPL/EUSWE2Z</t>
  </si>
  <si>
    <t>3W</t>
  </si>
  <si>
    <t>3 Weeks</t>
  </si>
  <si>
    <t>/BSYM/ICPL/EUSWE3Z</t>
  </si>
  <si>
    <t>1M</t>
  </si>
  <si>
    <t>1 Month</t>
  </si>
  <si>
    <t>/BSYM/ICPL/EUSWEA</t>
  </si>
  <si>
    <t>2M</t>
  </si>
  <si>
    <t>2 Months</t>
  </si>
  <si>
    <t>/BSYM/ICPL/EUSWEB</t>
  </si>
  <si>
    <t>3M</t>
  </si>
  <si>
    <t>3 Months</t>
  </si>
  <si>
    <t>/BSYM/ICPL/EUSWEC</t>
  </si>
  <si>
    <t>4M</t>
  </si>
  <si>
    <t>4 Months</t>
  </si>
  <si>
    <t>/BSYM/ICPL/EUSWED</t>
  </si>
  <si>
    <t>5M</t>
  </si>
  <si>
    <t>5 Months</t>
  </si>
  <si>
    <t>/BSYM/ICPL/EUSWEE</t>
  </si>
  <si>
    <t>6M</t>
  </si>
  <si>
    <t>6 Months</t>
  </si>
  <si>
    <t>/BSYM/ICPL/EUSWEF</t>
  </si>
  <si>
    <t>7M</t>
  </si>
  <si>
    <t>7 Months</t>
  </si>
  <si>
    <t>/BSYM/ICPL/EUSWEG</t>
  </si>
  <si>
    <t>8M</t>
  </si>
  <si>
    <t>8 Months</t>
  </si>
  <si>
    <t>/BSYM/ICPL/EUSWEH</t>
  </si>
  <si>
    <t>9M</t>
  </si>
  <si>
    <t>9 Months</t>
  </si>
  <si>
    <t>/BSYM/ICPL/EUSWEI</t>
  </si>
  <si>
    <t>10M</t>
  </si>
  <si>
    <t>10 Months</t>
  </si>
  <si>
    <t>/BSYM/ICPL/EUSWEJ</t>
  </si>
  <si>
    <t>11M</t>
  </si>
  <si>
    <t>11 Months</t>
  </si>
  <si>
    <t>/BSYM/ICPL/EUSWEK</t>
  </si>
  <si>
    <t>1Y</t>
  </si>
  <si>
    <t>1 Year</t>
  </si>
  <si>
    <t>/BSYM/ICPL/EUSWE1</t>
  </si>
  <si>
    <t>15M</t>
  </si>
  <si>
    <t>15 Months</t>
  </si>
  <si>
    <t>Yield</t>
  </si>
  <si>
    <t>/BSYM/ICPL/EUSWE1C</t>
  </si>
  <si>
    <t>18M</t>
  </si>
  <si>
    <t>18 Months</t>
  </si>
  <si>
    <t>/BSYM/ICPL/EUSWE1F</t>
  </si>
  <si>
    <t>21M</t>
  </si>
  <si>
    <t>21 Months</t>
  </si>
  <si>
    <t>/BSYM/ICPL/EUSWE1I</t>
  </si>
  <si>
    <t>2Y</t>
  </si>
  <si>
    <t>2 Years</t>
  </si>
  <si>
    <t>/BSYM/ICPL/EUSWE2</t>
  </si>
  <si>
    <t>3Y</t>
  </si>
  <si>
    <t>3 Years</t>
  </si>
  <si>
    <t>/BSYM/ICPL/EUSWE3</t>
  </si>
  <si>
    <t>4Y</t>
  </si>
  <si>
    <t>4 Years</t>
  </si>
  <si>
    <t>/BSYM/ICPL/EUSWE4</t>
  </si>
  <si>
    <t>5Y</t>
  </si>
  <si>
    <t>5 Years</t>
  </si>
  <si>
    <t>/BSYM/ICPL/EUSWE5</t>
  </si>
  <si>
    <t>6Y</t>
  </si>
  <si>
    <t>6 Years</t>
  </si>
  <si>
    <t>/BSYM/ICPL/EUSWE6</t>
  </si>
  <si>
    <t>7Y</t>
  </si>
  <si>
    <t>7 Years</t>
  </si>
  <si>
    <t>/BSYM/ICPL/EUSWE7</t>
  </si>
  <si>
    <t>8Y</t>
  </si>
  <si>
    <t>8 Years</t>
  </si>
  <si>
    <t>/BSYM/ICPL/EUSWE8</t>
  </si>
  <si>
    <t>9Y</t>
  </si>
  <si>
    <t>9 Years</t>
  </si>
  <si>
    <t>/BSYM/ICPL/EUSWE9</t>
  </si>
  <si>
    <t>10Y</t>
  </si>
  <si>
    <t>10 Years</t>
  </si>
  <si>
    <t>/BSYM/ICPL/EUSWE10</t>
  </si>
  <si>
    <t>11Y</t>
  </si>
  <si>
    <t>11 Years</t>
  </si>
  <si>
    <t>/BSYM/ICPL/EUSWE11</t>
  </si>
  <si>
    <t>12Y</t>
  </si>
  <si>
    <t>12 Years</t>
  </si>
  <si>
    <t>/BSYM/ICPL/EUSWE12</t>
  </si>
  <si>
    <t>15Y</t>
  </si>
  <si>
    <t>15 Years</t>
  </si>
  <si>
    <t>/BSYM/ICPL/EUSWE15</t>
  </si>
  <si>
    <t>20Y</t>
  </si>
  <si>
    <t>20 Years</t>
  </si>
  <si>
    <t>/BSYM/ICPL/EUSWE20</t>
  </si>
  <si>
    <t>25Y</t>
  </si>
  <si>
    <t>25 Years</t>
  </si>
  <si>
    <t>/BSYM/ICPL/EUSWE25</t>
  </si>
  <si>
    <t>30Y</t>
  </si>
  <si>
    <t>30 Years</t>
  </si>
  <si>
    <t>/BSYM/ICPL/EUSWE30</t>
  </si>
  <si>
    <t>40Y</t>
  </si>
  <si>
    <t>40 Years</t>
  </si>
  <si>
    <t>/BSYM/ICPL/EUSWE40</t>
  </si>
  <si>
    <t>50Y</t>
  </si>
  <si>
    <t>50 Years</t>
  </si>
  <si>
    <t>/BSYM/ICPL/EUSWE50</t>
  </si>
  <si>
    <t>60Y</t>
  </si>
  <si>
    <t>60 Years</t>
  </si>
  <si>
    <t>/BSYM/ICPL/EUSWE60</t>
  </si>
  <si>
    <t>Discount Factor</t>
  </si>
  <si>
    <t>Spot Simple %</t>
  </si>
  <si>
    <t>Spot Compound %</t>
  </si>
  <si>
    <t>Yield Simple %</t>
  </si>
  <si>
    <t>Yield Compound %</t>
  </si>
  <si>
    <t>2nd Leg I. Rate Freq.</t>
  </si>
  <si>
    <t>Shocked Input Rate %</t>
  </si>
  <si>
    <t>13 Years *</t>
  </si>
  <si>
    <t>14 Years *</t>
  </si>
  <si>
    <t>16 Years *</t>
  </si>
  <si>
    <t>17 Years *</t>
  </si>
  <si>
    <t>18 Years *</t>
  </si>
  <si>
    <t>19 Years *</t>
  </si>
  <si>
    <t>21 Years *</t>
  </si>
  <si>
    <t>22 Years *</t>
  </si>
  <si>
    <t>23 Years *</t>
  </si>
  <si>
    <t>24 Years *</t>
  </si>
  <si>
    <t>26 Years *</t>
  </si>
  <si>
    <t>27 Years *</t>
  </si>
  <si>
    <t>28 Years *</t>
  </si>
  <si>
    <t>29 Years *</t>
  </si>
  <si>
    <t>31 Years *</t>
  </si>
  <si>
    <t>32 Years *</t>
  </si>
  <si>
    <t>33 Years *</t>
  </si>
  <si>
    <t>34 Years *</t>
  </si>
  <si>
    <t>35 Years *</t>
  </si>
  <si>
    <t>36 Years *</t>
  </si>
  <si>
    <t>37 Years *</t>
  </si>
  <si>
    <t>38 Years *</t>
  </si>
  <si>
    <t>39 Years *</t>
  </si>
  <si>
    <t>41 Years *</t>
  </si>
  <si>
    <t>42 Years *</t>
  </si>
  <si>
    <t>43 Years *</t>
  </si>
  <si>
    <t>44 Years *</t>
  </si>
  <si>
    <t>45 Years *</t>
  </si>
  <si>
    <t>46 Years *</t>
  </si>
  <si>
    <t>47 Years *</t>
  </si>
  <si>
    <t>48 Years *</t>
  </si>
  <si>
    <t>49 Years *</t>
  </si>
  <si>
    <t>51 Years *</t>
  </si>
  <si>
    <t>52 Years *</t>
  </si>
  <si>
    <t>53 Years *</t>
  </si>
  <si>
    <t>54 Years *</t>
  </si>
  <si>
    <t>55 Years *</t>
  </si>
  <si>
    <t>56 Years *</t>
  </si>
  <si>
    <t>57 Years *</t>
  </si>
  <si>
    <t>58 Years *</t>
  </si>
  <si>
    <t>59 Years *</t>
  </si>
  <si>
    <t>Swap</t>
  </si>
  <si>
    <t>data di estrazione</t>
  </si>
  <si>
    <t>GG partenza</t>
  </si>
  <si>
    <t>qlDepositRateHelper2</t>
  </si>
  <si>
    <t>qlDepositRateHelper2(</t>
  </si>
  <si>
    <r>
      <t>string</t>
    </r>
    <r>
      <rPr>
        <sz val="10"/>
        <color rgb="FF000000"/>
        <rFont val="Courier New"/>
        <family val="3"/>
      </rPr>
      <t xml:space="preserve"> Rate</t>
    </r>
  </si>
  <si>
    <r>
      <t>string</t>
    </r>
    <r>
      <rPr>
        <sz val="10"/>
        <color rgb="FF000000"/>
        <rFont val="Courier New"/>
        <family val="3"/>
      </rPr>
      <t xml:space="preserve"> Tenor</t>
    </r>
  </si>
  <si>
    <r>
      <t>long</t>
    </r>
    <r>
      <rPr>
        <sz val="10"/>
        <color rgb="FF000000"/>
        <rFont val="Courier New"/>
        <family val="3"/>
      </rPr>
      <t xml:space="preserve"> FixingDays</t>
    </r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</si>
  <si>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</si>
  <si>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string</t>
    </r>
    <r>
      <rPr>
        <sz val="10"/>
        <color rgb="FF000000"/>
        <rFont val="Courier New"/>
        <family val="3"/>
      </rPr>
      <t xml:space="preserve"> Convention</t>
    </r>
  </si>
  <si>
    <r>
      <t>bool</t>
    </r>
    <r>
      <rPr>
        <sz val="10"/>
        <color rgb="FF000000"/>
        <rFont val="Courier New"/>
        <family val="3"/>
      </rPr>
      <t xml:space="preserve"> EndOfMonth</t>
    </r>
  </si>
  <si>
    <r>
      <t>string</t>
    </r>
    <r>
      <rPr>
        <sz val="10"/>
        <color rgb="FF000000"/>
        <rFont val="Courier New"/>
        <family val="3"/>
      </rPr>
      <t xml:space="preserve"> DayCounter</t>
    </r>
  </si>
  <si>
    <t>Construct an object of class DepositRateHelper and return its id</t>
  </si>
  <si>
    <t>Rate</t>
  </si>
  <si>
    <t>deposit quote.</t>
  </si>
  <si>
    <t>Tenor</t>
  </si>
  <si>
    <t>deposit length (e.g. 3M for three months).</t>
  </si>
  <si>
    <t>FixingDays</t>
  </si>
  <si>
    <t>fixing days (e.g. 2).</t>
  </si>
  <si>
    <t>Calendar</t>
  </si>
  <si>
    <t>holiday calendar (e.g. TARGET).</t>
  </si>
  <si>
    <t>Convention</t>
  </si>
  <si>
    <t>business day convention (e.g. Modified Following).</t>
  </si>
  <si>
    <t>EndOfMonth</t>
  </si>
  <si>
    <t>End of Month rule (TRUE for end of month to end of month termination date, FALSE otherwise).</t>
  </si>
  <si>
    <t>DayCounter</t>
  </si>
  <si>
    <t>DayCounter ID.</t>
  </si>
  <si>
    <t>Funzione/Parametri</t>
  </si>
  <si>
    <t>Calendario</t>
  </si>
  <si>
    <t>TARGET</t>
  </si>
  <si>
    <t>1D</t>
  </si>
  <si>
    <t>Actual/360</t>
  </si>
  <si>
    <t>Error</t>
  </si>
  <si>
    <t>Modified Following</t>
  </si>
  <si>
    <t>deposit quote. In %</t>
  </si>
  <si>
    <t>configurazione curva EONIA - Sezione Tassi di Deposito</t>
  </si>
  <si>
    <t>qlSwapRateHelper2</t>
  </si>
  <si>
    <t>qlSwapRateHelper2(</t>
  </si>
  <si>
    <r>
      <t>string</t>
    </r>
    <r>
      <rPr>
        <sz val="10"/>
        <color rgb="FF000000"/>
        <rFont val="Courier New"/>
        <family val="3"/>
      </rPr>
      <t xml:space="preserve"> FixedLegFrequency</t>
    </r>
  </si>
  <si>
    <r>
      <t>string</t>
    </r>
    <r>
      <rPr>
        <sz val="10"/>
        <color rgb="FF000000"/>
        <rFont val="Courier New"/>
        <family val="3"/>
      </rPr>
      <t xml:space="preserve"> FixedLegConvention</t>
    </r>
  </si>
  <si>
    <r>
      <t>string</t>
    </r>
    <r>
      <rPr>
        <sz val="10"/>
        <color rgb="FF000000"/>
        <rFont val="Courier New"/>
        <family val="3"/>
      </rPr>
      <t xml:space="preserve"> FixedLegDayCounter</t>
    </r>
  </si>
  <si>
    <r>
      <t>string</t>
    </r>
    <r>
      <rPr>
        <sz val="10"/>
        <color rgb="FF000000"/>
        <rFont val="Courier New"/>
        <family val="3"/>
      </rPr>
      <t xml:space="preserve"> IborIndex</t>
    </r>
  </si>
  <si>
    <r>
      <t>string</t>
    </r>
    <r>
      <rPr>
        <sz val="10"/>
        <color rgb="FF000000"/>
        <rFont val="Courier New"/>
        <family val="3"/>
      </rPr>
      <t xml:space="preserve"> Spread</t>
    </r>
  </si>
  <si>
    <r>
      <t>string</t>
    </r>
    <r>
      <rPr>
        <sz val="10"/>
        <color rgb="FF000000"/>
        <rFont val="Courier New"/>
        <family val="3"/>
      </rPr>
      <t xml:space="preserve"> ForwardStart</t>
    </r>
  </si>
  <si>
    <r>
      <t>string</t>
    </r>
    <r>
      <rPr>
        <sz val="10"/>
        <color rgb="FF000000"/>
        <rFont val="Courier New"/>
        <family val="3"/>
      </rPr>
      <t xml:space="preserve"> DiscountingCurve</t>
    </r>
  </si>
  <si>
    <t>Construct an object of class SwapRateHelper and return its id</t>
  </si>
  <si>
    <t>quote.</t>
  </si>
  <si>
    <t>swap length (e.g. 5Y for five years).</t>
  </si>
  <si>
    <t>FixedLegFrequency</t>
  </si>
  <si>
    <t>fixed leg frequency (e.g. Annual, Semiannual, Every4Month, Quarterly, Bimonthly, Monthly).</t>
  </si>
  <si>
    <t>FixedLegConvention</t>
  </si>
  <si>
    <t>fixed leg convention (e.g. Unadjusted).</t>
  </si>
  <si>
    <t>FixedLegDayCounter</t>
  </si>
  <si>
    <t>day counter (e.g. Actual/360).</t>
  </si>
  <si>
    <t>IborIndex</t>
  </si>
  <si>
    <t>floating leg IborIndex object ID.</t>
  </si>
  <si>
    <t>Spread</t>
  </si>
  <si>
    <t>floating leg spread.</t>
  </si>
  <si>
    <t>ForwardStart</t>
  </si>
  <si>
    <t>forward start period.</t>
  </si>
  <si>
    <t>DiscountingCurve</t>
  </si>
  <si>
    <t>discounting YieldTermStructure object ID. Default value = .</t>
  </si>
  <si>
    <t>Target</t>
  </si>
  <si>
    <t>Annual</t>
  </si>
  <si>
    <t>0D</t>
  </si>
  <si>
    <t>http://quantlib.org/quantlibxl/</t>
  </si>
  <si>
    <t>qlRateHelperSelection</t>
  </si>
  <si>
    <t>vector&lt;string&gt; returnValue</t>
  </si>
  <si>
    <t>qlRateHelperSelection(</t>
  </si>
  <si>
    <t>vector&lt;string&gt; RateHelpers</t>
  </si>
  <si>
    <t>vector&lt;long&gt; Priority</t>
  </si>
  <si>
    <r>
      <t>long</t>
    </r>
    <r>
      <rPr>
        <sz val="10"/>
        <color rgb="FF000000"/>
        <rFont val="Courier New"/>
        <family val="3"/>
      </rPr>
      <t xml:space="preserve"> NImmFutures</t>
    </r>
  </si>
  <si>
    <r>
      <t>long</t>
    </r>
    <r>
      <rPr>
        <sz val="10"/>
        <color rgb="FF000000"/>
        <rFont val="Courier New"/>
        <family val="3"/>
      </rPr>
      <t xml:space="preserve"> NSerialFutures</t>
    </r>
  </si>
  <si>
    <r>
      <t>long</t>
    </r>
    <r>
      <rPr>
        <sz val="10"/>
        <color rgb="FF000000"/>
        <rFont val="Courier New"/>
        <family val="3"/>
      </rPr>
      <t xml:space="preserve"> FutureRollDays</t>
    </r>
  </si>
  <si>
    <r>
      <t>string</t>
    </r>
    <r>
      <rPr>
        <sz val="10"/>
        <color rgb="FF000000"/>
        <rFont val="Courier New"/>
        <family val="3"/>
      </rPr>
      <t xml:space="preserve"> DepoInclusion</t>
    </r>
  </si>
  <si>
    <t>vector&lt;long&gt; MinDistance</t>
  </si>
  <si>
    <t>any Trigger)</t>
  </si>
  <si>
    <t>selects rate helpers for bootstrapping.</t>
  </si>
  <si>
    <t>Excel</t>
  </si>
  <si>
    <t>RateHelpers</t>
  </si>
  <si>
    <t>vector of RateHelper IDs.</t>
  </si>
  <si>
    <t>Priority</t>
  </si>
  <si>
    <t>vector of priority integers (higher number for higher priority).</t>
  </si>
  <si>
    <t>NImmFutures</t>
  </si>
  <si>
    <t>max number of IMM (March, June, September, December) Futures to be included.</t>
  </si>
  <si>
    <t>NSerialFutures</t>
  </si>
  <si>
    <t>max number of Serial (January, February, April, May, July, August, October, November) Futures to be included.</t>
  </si>
  <si>
    <t>FutureRollDays</t>
  </si>
  <si>
    <t>discard the front Futures the given number of (positive) days before its expiry (e.g zero implies the use of the front Futures during its expiry day). Default value = 2.</t>
  </si>
  <si>
    <t>DepoInclusion</t>
  </si>
  <si>
    <t>Depo inclusion criteria. Default value = AllDepos.</t>
  </si>
  <si>
    <t>MinDistance</t>
  </si>
  <si>
    <t>minimum distance in (positive) days from near instruments. Default value = 1.</t>
  </si>
  <si>
    <t>EONIA!</t>
  </si>
  <si>
    <t>Min distance</t>
  </si>
  <si>
    <t>qlPiecewiseYieldCurve</t>
  </si>
  <si>
    <t>qlPiecewiseYieldCurve(</t>
  </si>
  <si>
    <r>
      <t>long</t>
    </r>
    <r>
      <rPr>
        <sz val="10"/>
        <color rgb="FF000000"/>
        <rFont val="Courier New"/>
        <family val="3"/>
      </rPr>
      <t xml:space="preserve"> NDays</t>
    </r>
  </si>
  <si>
    <t>vector&lt;string&gt; Jumps</t>
  </si>
  <si>
    <t>vector&lt;long&gt; JumpDates</t>
  </si>
  <si>
    <r>
      <t>double</t>
    </r>
    <r>
      <rPr>
        <sz val="10"/>
        <color rgb="FF000000"/>
        <rFont val="Courier New"/>
        <family val="3"/>
      </rPr>
      <t xml:space="preserve"> Accuracy</t>
    </r>
  </si>
  <si>
    <r>
      <t>string</t>
    </r>
    <r>
      <rPr>
        <sz val="10"/>
        <color rgb="FF000000"/>
        <rFont val="Courier New"/>
        <family val="3"/>
      </rPr>
      <t xml:space="preserve"> TraitsID</t>
    </r>
  </si>
  <si>
    <r>
      <t>string</t>
    </r>
    <r>
      <rPr>
        <sz val="10"/>
        <color rgb="FF000000"/>
        <rFont val="Courier New"/>
        <family val="3"/>
      </rPr>
      <t xml:space="preserve"> InterpolatorID</t>
    </r>
  </si>
  <si>
    <t>Construct an object of class PiecewiseYieldCurve and return its id</t>
  </si>
  <si>
    <t>NDays</t>
  </si>
  <si>
    <t>number of days to advance from EvaluationDate (usually zero or two): it fixes the date at which the discount factor = 1.0. Default value = 0.</t>
  </si>
  <si>
    <t>holiday calendar (e.g. TARGET) to advance from global EvaluationDate.</t>
  </si>
  <si>
    <t>vector of rate-helpers.</t>
  </si>
  <si>
    <t>DayCounter ID. Default value = Actual/365 (Fixed).</t>
  </si>
  <si>
    <t>Jumps</t>
  </si>
  <si>
    <t>Jump quotes vector.</t>
  </si>
  <si>
    <t>JumpDates</t>
  </si>
  <si>
    <t>Jump dates vector.</t>
  </si>
  <si>
    <t>Accuracy</t>
  </si>
  <si>
    <t>Bootstrapping accuracy. Default value = 1.0e-12.</t>
  </si>
  <si>
    <t>TraitsID</t>
  </si>
  <si>
    <t>Discount, ZeroRate, or ForwardRate. Default value = Discount.</t>
  </si>
  <si>
    <t>InterpolatorID</t>
  </si>
  <si>
    <t>BackwardFlat, ForwardFlat, Linear, LogLinear, CubicSpline, or LogCubic. Default value = LogLinear.</t>
  </si>
  <si>
    <t>Discount</t>
  </si>
  <si>
    <t>LogLinear</t>
  </si>
  <si>
    <t>PiecewiseYieldCurve</t>
  </si>
  <si>
    <t>ObjectID</t>
  </si>
  <si>
    <t>TermStructureCalendar</t>
  </si>
  <si>
    <t>TermStructureDayCounter</t>
  </si>
  <si>
    <t>TermStructureReferenceDate</t>
  </si>
  <si>
    <t>TermStructureMaxDate</t>
  </si>
  <si>
    <t>TermStructureSettlementDays</t>
  </si>
  <si>
    <t>YieldTSDiscount</t>
  </si>
  <si>
    <t>YieldTSForwardRate</t>
  </si>
  <si>
    <t>YieldTSZeroRate</t>
  </si>
  <si>
    <t>Date</t>
  </si>
  <si>
    <t>Data</t>
  </si>
  <si>
    <t>data di analisi</t>
  </si>
  <si>
    <t>Start Date Deposito</t>
  </si>
  <si>
    <t>MaturityDateDeposito</t>
  </si>
  <si>
    <t>Function List</t>
  </si>
  <si>
    <t>ohBoostVersion ()</t>
  </si>
  <si>
    <t>ohEnumeratedClass ()</t>
  </si>
  <si>
    <t>ohEnumeratedPair ()</t>
  </si>
  <si>
    <t>ohEnumeratedType ()</t>
  </si>
  <si>
    <t>ohFilter ()</t>
  </si>
  <si>
    <t>ohFunctionCount ()</t>
  </si>
  <si>
    <t>ohGroup ()</t>
  </si>
  <si>
    <t>ohGroupList ()</t>
  </si>
  <si>
    <t>ohGroupSize ()</t>
  </si>
  <si>
    <t>ohListEnumeratedClasses ()</t>
  </si>
  <si>
    <t>ohListEnumeratedPairs ()</t>
  </si>
  <si>
    <t>ohListEnumeratedTypes ()</t>
  </si>
  <si>
    <t>ohLogFile ()</t>
  </si>
  <si>
    <t>ohLogLevel ()</t>
  </si>
  <si>
    <t>ohLogSetConsole ()</t>
  </si>
  <si>
    <t>ohLogSetFile ()</t>
  </si>
  <si>
    <t>ohLogSetLevel ()</t>
  </si>
  <si>
    <t>ohLogWriteMessage ()</t>
  </si>
  <si>
    <t>ohObjectCallerAddress ()</t>
  </si>
  <si>
    <t>ohObjectCallerKey ()</t>
  </si>
  <si>
    <t>ohObjectClassName ()</t>
  </si>
  <si>
    <t>ohObjectCreationTime ()</t>
  </si>
  <si>
    <t>ohObjectExists ()</t>
  </si>
  <si>
    <t>ohObjectIsOrphan ()</t>
  </si>
  <si>
    <t>ohObjectIsPermanent ()</t>
  </si>
  <si>
    <t>ohObjectLoad ()</t>
  </si>
  <si>
    <t>ohObjectLoadString ()</t>
  </si>
  <si>
    <t>ohObjectPrecedentIDs ()</t>
  </si>
  <si>
    <t>ohObjectPropertyNames ()</t>
  </si>
  <si>
    <t>ohObjectPropertyValues ()</t>
  </si>
  <si>
    <t>ohObjectPropertyValues2 ()</t>
  </si>
  <si>
    <t>ohObjectSave ()</t>
  </si>
  <si>
    <t>ohObjectSaveString ()</t>
  </si>
  <si>
    <t>ohObjectUpdateCounter ()</t>
  </si>
  <si>
    <t>ohObjectUpdateTime ()</t>
  </si>
  <si>
    <t>ohPack ()</t>
  </si>
  <si>
    <t>ohRange ()</t>
  </si>
  <si>
    <t>ohRangeRetrieveError ()</t>
  </si>
  <si>
    <t>ohRemoveInvalidColumns ()</t>
  </si>
  <si>
    <t>ohRemoveInvalidRows ()</t>
  </si>
  <si>
    <t>ohRepositoryCollectGarbage ()</t>
  </si>
  <si>
    <t>ohRepositoryDeleteAllObjects ()</t>
  </si>
  <si>
    <t>ohRepositoryDeleteObject ()</t>
  </si>
  <si>
    <t>ohRepositoryListObjectIDs ()</t>
  </si>
  <si>
    <t>ohRepositoryLogAllObjects ()</t>
  </si>
  <si>
    <t>ohRepositoryLogObject ()</t>
  </si>
  <si>
    <t>ohRepositoryObjectCount ()</t>
  </si>
  <si>
    <t>ohStack ()</t>
  </si>
  <si>
    <t>ohStringConcatenate ()</t>
  </si>
  <si>
    <t>ohStringSplit ()</t>
  </si>
  <si>
    <t>ohTrigger ()</t>
  </si>
  <si>
    <t>ohVbaError ()</t>
  </si>
  <si>
    <t>ohVersion ()</t>
  </si>
  <si>
    <t>qlAbcdAtmVolCurve ()</t>
  </si>
  <si>
    <t>qlAbcdAtmVolCurveA ()</t>
  </si>
  <si>
    <t>qlAbcdAtmVolCurveB ()</t>
  </si>
  <si>
    <t>qlAbcdAtmVolCurveC ()</t>
  </si>
  <si>
    <t>qlAbcdAtmVolCurveD ()</t>
  </si>
  <si>
    <t>qlAbcdAtmVolCurveK ()</t>
  </si>
  <si>
    <t>qlAbcdAtmVolCurveKatOptionTenors ()</t>
  </si>
  <si>
    <t>qlAbcdAtmVolCurveMaxError ()</t>
  </si>
  <si>
    <t>qlAbcdAtmVolCurveOptionDates ()</t>
  </si>
  <si>
    <t>qlAbcdAtmVolCurveOptionTenors ()</t>
  </si>
  <si>
    <t>qlAbcdAtmVolCurveOptionTenorsInInterpolation ()</t>
  </si>
  <si>
    <t>qlAbcdAtmVolCurveOptionTimes ()</t>
  </si>
  <si>
    <t>qlAbcdAtmVolCurveRmsError ()</t>
  </si>
  <si>
    <t>qlAbcdCalibration ()</t>
  </si>
  <si>
    <t>qlAbcdCalibrationA ()</t>
  </si>
  <si>
    <t>qlAbcdCalibrationB ()</t>
  </si>
  <si>
    <t>qlAbcdCalibrationC ()</t>
  </si>
  <si>
    <t>qlAbcdCalibrationCompute ()</t>
  </si>
  <si>
    <t>qlAbcdCalibrationD ()</t>
  </si>
  <si>
    <t>qlAbcdCalibrationEndCriteria ()</t>
  </si>
  <si>
    <t>qlAbcdCalibrationError ()</t>
  </si>
  <si>
    <t>qlAbcdCalibrationK ()</t>
  </si>
  <si>
    <t>qlAbcdCalibrationMaxError ()</t>
  </si>
  <si>
    <t>qlAbcdDFunction ()</t>
  </si>
  <si>
    <t>qlAbcdFunction ()</t>
  </si>
  <si>
    <t>qlAbcdFunctionA ()</t>
  </si>
  <si>
    <t>qlAbcdFunctionB ()</t>
  </si>
  <si>
    <t>qlAbcdFunctionC ()</t>
  </si>
  <si>
    <t>qlAbcdFunctionCovariance ()</t>
  </si>
  <si>
    <t>qlAbcdFunctionD ()</t>
  </si>
  <si>
    <t>qlAbcdFunctionInstantaneousCovariance ()</t>
  </si>
  <si>
    <t>qlAbcdFunctionInstantaneousValue ()</t>
  </si>
  <si>
    <t>qlAbcdFunctionInstantaneousVariance ()</t>
  </si>
  <si>
    <t>qlAbcdFunctionInstantaneousVolatility ()</t>
  </si>
  <si>
    <t>qlAbcdFunctionLongTermVolatility ()</t>
  </si>
  <si>
    <t>qlAbcdFunctionMaximumLocation ()</t>
  </si>
  <si>
    <t>qlAbcdFunctionMaximumVolatility ()</t>
  </si>
  <si>
    <t>qlAbcdFunctionShortTermVolatility ()</t>
  </si>
  <si>
    <t>qlAbcdFunctionVariance ()</t>
  </si>
  <si>
    <t>qlAbcdFunctionVolatility ()</t>
  </si>
  <si>
    <t>qlAbcdInterpolation ()</t>
  </si>
  <si>
    <t>qlAbcdInterpolationA ()</t>
  </si>
  <si>
    <t>qlAbcdInterpolationB ()</t>
  </si>
  <si>
    <t>qlAbcdInterpolationC ()</t>
  </si>
  <si>
    <t>qlAbcdInterpolationD ()</t>
  </si>
  <si>
    <t>qlAbcdInterpolationEndCriteria ()</t>
  </si>
  <si>
    <t>qlAbcdInterpolationMaxError ()</t>
  </si>
  <si>
    <t>qlAbcdInterpolationRmsError ()</t>
  </si>
  <si>
    <t>qlAbcdVol ()</t>
  </si>
  <si>
    <t>qlAccountingEngine ()</t>
  </si>
  <si>
    <t>qlAccountingEngineMultiplePathValues ()</t>
  </si>
  <si>
    <t>qlAddinVersion ()</t>
  </si>
  <si>
    <t>qlAlphaFormInverseLinear ()</t>
  </si>
  <si>
    <t>qlAlphaFormLinearHyperbolic ()</t>
  </si>
  <si>
    <t>qlAlphaFormOperator ()</t>
  </si>
  <si>
    <t>qlAlphaFormSetAlpha ()</t>
  </si>
  <si>
    <t>qlAmericanExercise ()</t>
  </si>
  <si>
    <t>qlAnalyticCapFloorEngine ()</t>
  </si>
  <si>
    <t>qlAnnuity ()</t>
  </si>
  <si>
    <t>qlArmijoLineSearch ()</t>
  </si>
  <si>
    <t>qlAssetSwap ()</t>
  </si>
  <si>
    <t>qlAssetSwap2 ()</t>
  </si>
  <si>
    <t>qlAssetSwapBondLegAnalysis ()</t>
  </si>
  <si>
    <t>qlAssetSwapFairCleanPrice ()</t>
  </si>
  <si>
    <t>qlAssetSwapFairNonParRepayment ()</t>
  </si>
  <si>
    <t>qlAssetSwapFairSpread ()</t>
  </si>
  <si>
    <t>qlAssetSwapFloatingLegAnalysis ()</t>
  </si>
  <si>
    <t>qlAssetSwapFloatingLegBPS ()</t>
  </si>
  <si>
    <t>qlAssetSwapParSwap ()</t>
  </si>
  <si>
    <t>qlAssetSwapPayBondCoupon ()</t>
  </si>
  <si>
    <t>qlAtmCurve ()</t>
  </si>
  <si>
    <t>qlBMAIndex ()</t>
  </si>
  <si>
    <t>qlBTP ()</t>
  </si>
  <si>
    <t>qlBTP2 ()</t>
  </si>
  <si>
    <t>qlBachelierBlackFormula ()</t>
  </si>
  <si>
    <t>qlBachelierBlackFormula2 ()</t>
  </si>
  <si>
    <t>qlBarrierOption ()</t>
  </si>
  <si>
    <t>qlBaseCorrelationLossModel ()</t>
  </si>
  <si>
    <t>qlBaseCorrelationTermStructure ()</t>
  </si>
  <si>
    <t>qlBaseCorrelationValue ()</t>
  </si>
  <si>
    <t>qlBermudanExercise ()</t>
  </si>
  <si>
    <t>qlBinomialPricingEngine ()</t>
  </si>
  <si>
    <t>qlBlackAtmVolCurveAtmVariance ()</t>
  </si>
  <si>
    <t>qlBlackAtmVolCurveAtmVariance2 ()</t>
  </si>
  <si>
    <t>qlBlackAtmVolCurveAtmVariance3 ()</t>
  </si>
  <si>
    <t>qlBlackAtmVolCurveAtmVol ()</t>
  </si>
  <si>
    <t>qlBlackAtmVolCurveAtmVol2 ()</t>
  </si>
  <si>
    <t>qlBlackAtmVolCurveAtmVol3 ()</t>
  </si>
  <si>
    <t>qlBlackCalculator ()</t>
  </si>
  <si>
    <t>qlBlackCalculator2 ()</t>
  </si>
  <si>
    <t>qlBlackCalculatorAlpha ()</t>
  </si>
  <si>
    <t>qlBlackCalculatorBeta ()</t>
  </si>
  <si>
    <t>qlBlackCalculatorDelta ()</t>
  </si>
  <si>
    <t>qlBlackCalculatorDeltaForward ()</t>
  </si>
  <si>
    <t>qlBlackCalculatorDividendRho ()</t>
  </si>
  <si>
    <t>qlBlackCalculatorElasticity ()</t>
  </si>
  <si>
    <t>qlBlackCalculatorElasticityForward ()</t>
  </si>
  <si>
    <t>qlBlackCalculatorGamma ()</t>
  </si>
  <si>
    <t>qlBlackCalculatorGammaForward ()</t>
  </si>
  <si>
    <t>qlBlackCalculatorItmAssetProbability ()</t>
  </si>
  <si>
    <t>qlBlackCalculatorItmCashProbability ()</t>
  </si>
  <si>
    <t>qlBlackCalculatorRho ()</t>
  </si>
  <si>
    <t>qlBlackCalculatorStrikeSensitivity ()</t>
  </si>
  <si>
    <t>qlBlackCalculatorTheta ()</t>
  </si>
  <si>
    <t>qlBlackCalculatorThetaPerDay ()</t>
  </si>
  <si>
    <t>qlBlackCalculatorValue ()</t>
  </si>
  <si>
    <t>qlBlackCalculatorVega ()</t>
  </si>
  <si>
    <t>qlBlackCapFloorEngine ()</t>
  </si>
  <si>
    <t>qlBlackCapFloorEngine2 ()</t>
  </si>
  <si>
    <t>qlBlackCdsOptionEngine ()</t>
  </si>
  <si>
    <t>qlBlackConstantVol ()</t>
  </si>
  <si>
    <t>qlBlackFormula ()</t>
  </si>
  <si>
    <t>qlBlackFormula2 ()</t>
  </si>
  <si>
    <t>qlBlackFormulaCashItmProbability ()</t>
  </si>
  <si>
    <t>qlBlackFormulaCashItmProbability2 ()</t>
  </si>
  <si>
    <t>qlBlackFormulaImpliedStdDev ()</t>
  </si>
  <si>
    <t>qlBlackFormulaImpliedStdDev2 ()</t>
  </si>
  <si>
    <t>qlBlackFormulaImpliedStdDevApproximation ()</t>
  </si>
  <si>
    <t>qlBlackFormulaImpliedStdDevApproximation2 ()</t>
  </si>
  <si>
    <t>qlBlackFormulaStdDevDerivative ()</t>
  </si>
  <si>
    <t>qlBlackFormulaStdDevDerivative2 ()</t>
  </si>
  <si>
    <t>qlBlackScholesCalculator ()</t>
  </si>
  <si>
    <t>qlBlackScholesCalculator2 ()</t>
  </si>
  <si>
    <t>qlBlackScholesCalculatorDelta ()</t>
  </si>
  <si>
    <t>qlBlackScholesCalculatorElasticity ()</t>
  </si>
  <si>
    <t>qlBlackScholesCalculatorGamma ()</t>
  </si>
  <si>
    <t>qlBlackScholesCalculatorTheta ()</t>
  </si>
  <si>
    <t>qlBlackScholesCalculatorThetaPerDay ()</t>
  </si>
  <si>
    <t>qlBlackSwaptionEngine ()</t>
  </si>
  <si>
    <t>qlBlackSwaptionEngine2 ()</t>
  </si>
  <si>
    <t>qlBlackVarianceSurface ()</t>
  </si>
  <si>
    <t>qlBlackVolTermStructureBlackForwardVariance ()</t>
  </si>
  <si>
    <t>qlBlackVolTermStructureBlackForwardVol ()</t>
  </si>
  <si>
    <t>qlBlackVolTermStructureBlackVariance ()</t>
  </si>
  <si>
    <t>qlBlackVolTermStructureBlackVol ()</t>
  </si>
  <si>
    <t>qlBond ()</t>
  </si>
  <si>
    <t>qlBondAccrualDays ()</t>
  </si>
  <si>
    <t>qlBondAccrualEndDate ()</t>
  </si>
  <si>
    <t>qlBondAccrualPeriod ()</t>
  </si>
  <si>
    <t>qlBondAccrualStartDate ()</t>
  </si>
  <si>
    <t>qlBondAccruedAmount ()</t>
  </si>
  <si>
    <t>qlBondAccruedDays ()</t>
  </si>
  <si>
    <t>qlBondAccruedPeriod ()</t>
  </si>
  <si>
    <t>qlBondAlive ()</t>
  </si>
  <si>
    <t>qlBondAtmRateFromYieldTermStructure ()</t>
  </si>
  <si>
    <t>qlBondBpsFromYield ()</t>
  </si>
  <si>
    <t>qlBondBpsFromYieldTermStructure ()</t>
  </si>
  <si>
    <t>qlBondCalendar ()</t>
  </si>
  <si>
    <t>qlBondCleanPrice ()</t>
  </si>
  <si>
    <t>qlBondCleanPriceFromYield ()</t>
  </si>
  <si>
    <t>qlBondCleanPriceFromYieldTermStructure ()</t>
  </si>
  <si>
    <t>qlBondCleanPriceFromZSpread ()</t>
  </si>
  <si>
    <t>qlBondConvexityFromYield ()</t>
  </si>
  <si>
    <t>qlBondCurrency ()</t>
  </si>
  <si>
    <t>qlBondDescription ()</t>
  </si>
  <si>
    <t>qlBondDirtyPriceFromYield ()</t>
  </si>
  <si>
    <t>qlBondDurationFromYield ()</t>
  </si>
  <si>
    <t>qlBondEngine ()</t>
  </si>
  <si>
    <t>qlBondFlowAnalysis ()</t>
  </si>
  <si>
    <t>qlBondHelper ()</t>
  </si>
  <si>
    <t>qlBondIsTradable ()</t>
  </si>
  <si>
    <t>qlBondIssueDate ()</t>
  </si>
  <si>
    <t>qlBondMaturityDate ()</t>
  </si>
  <si>
    <t>qlBondMaturityLookup ()</t>
  </si>
  <si>
    <t>qlBondMaturitySort ()</t>
  </si>
  <si>
    <t>qlBondNextCashFlowAmount ()</t>
  </si>
  <si>
    <t>qlBondNextCashFlowDate ()</t>
  </si>
  <si>
    <t>qlBondNextCouponRate ()</t>
  </si>
  <si>
    <t>qlBondNotional ()</t>
  </si>
  <si>
    <t>qlBondNotionals ()</t>
  </si>
  <si>
    <t>qlBondPreviousCashFlowAmount ()</t>
  </si>
  <si>
    <t>qlBondPreviousCashFlowDate ()</t>
  </si>
  <si>
    <t>qlBondPreviousCouponRate ()</t>
  </si>
  <si>
    <t>qlBondRedemptionAmount ()</t>
  </si>
  <si>
    <t>qlBondRedemptionDate ()</t>
  </si>
  <si>
    <t>qlBondReferencePeriodEnd ()</t>
  </si>
  <si>
    <t>qlBondReferencePeriodStart ()</t>
  </si>
  <si>
    <t>qlBondSetCouponPricer ()</t>
  </si>
  <si>
    <t>qlBondSetCouponPricers ()</t>
  </si>
  <si>
    <t>qlBondSettlementDate ()</t>
  </si>
  <si>
    <t>qlBondSettlementDays ()</t>
  </si>
  <si>
    <t>qlBondStartDate ()</t>
  </si>
  <si>
    <t>qlBondYieldFromCleanPrice ()</t>
  </si>
  <si>
    <t>qlBondZSpreadFromCleanPrice ()</t>
  </si>
  <si>
    <t>qlBrowseCmsMarket ()</t>
  </si>
  <si>
    <t>qlBucketAnalysis ()</t>
  </si>
  <si>
    <t>qlBucketAnalysisDelta ()</t>
  </si>
  <si>
    <t>qlBucketAnalysisDelta2 ()</t>
  </si>
  <si>
    <t>qlCCTEU ()</t>
  </si>
  <si>
    <t>qlCDSOption ()</t>
  </si>
  <si>
    <t>qlCMSMMDriftCalculator ()</t>
  </si>
  <si>
    <t>qlCMSMMDriftCalculatorCompute ()</t>
  </si>
  <si>
    <t>qlCMSwapCurveState ()</t>
  </si>
  <si>
    <t>qlCMSwapCurveStateSetOnCMSwapRates ()</t>
  </si>
  <si>
    <t>qlCTSMMCapletAlphaFormCalibration ()</t>
  </si>
  <si>
    <t>qlCTSMMCapletAlphaFormCalibrationAlpha ()</t>
  </si>
  <si>
    <t>qlCTSMMCapletCalibrationCalibrate ()</t>
  </si>
  <si>
    <t>qlCTSMMCapletCalibrationCapletMaxError ()</t>
  </si>
  <si>
    <t>qlCTSMMCapletCalibrationCapletRmsError ()</t>
  </si>
  <si>
    <t>qlCTSMMCapletCalibrationDeformationSize ()</t>
  </si>
  <si>
    <t>qlCTSMMCapletCalibrationFailures ()</t>
  </si>
  <si>
    <t>qlCTSMMCapletCalibrationMarketCapletVols ()</t>
  </si>
  <si>
    <t>qlCTSMMCapletCalibrationMarketSwaptionVols ()</t>
  </si>
  <si>
    <t>qlCTSMMCapletCalibrationModelCapletVols ()</t>
  </si>
  <si>
    <t>qlCTSMMCapletCalibrationModelSwaptionVols ()</t>
  </si>
  <si>
    <t>qlCTSMMCapletCalibrationSwapPseudoRoot ()</t>
  </si>
  <si>
    <t>qlCTSMMCapletCalibrationSwaptionMaxError ()</t>
  </si>
  <si>
    <t>qlCTSMMCapletCalibrationSwaptionRmsError ()</t>
  </si>
  <si>
    <t>qlCTSMMCapletCalibrationTimeDependentCalibratedSwaptionVols ()</t>
  </si>
  <si>
    <t>qlCTSMMCapletCalibrationTimeDependentUnCalibratedSwaptionVols ()</t>
  </si>
  <si>
    <t>qlCTSMMCapletMaxHomogeneityCalibration ()</t>
  </si>
  <si>
    <t>qlCTSMMCapletOriginalCalibration ()</t>
  </si>
  <si>
    <t>qlCaAsianOption ()</t>
  </si>
  <si>
    <t>qlCalendarAddHoliday ()</t>
  </si>
  <si>
    <t>qlCalendarAdjust ()</t>
  </si>
  <si>
    <t>qlCalendarAdvance ()</t>
  </si>
  <si>
    <t>qlCalendarBusinessDaysBetween ()</t>
  </si>
  <si>
    <t>qlCalendarEndOfMonth ()</t>
  </si>
  <si>
    <t>qlCalendarHolidayList ()</t>
  </si>
  <si>
    <t>qlCalendarIsBusinessDay ()</t>
  </si>
  <si>
    <t>qlCalendarIsEndOfMonth ()</t>
  </si>
  <si>
    <t>qlCalendarIsHoliday ()</t>
  </si>
  <si>
    <t>qlCalendarName ()</t>
  </si>
  <si>
    <t>qlCalendarRemoveHoliday ()</t>
  </si>
  <si>
    <t>qlCapFloor ()</t>
  </si>
  <si>
    <t>qlCapFloorAtmRate ()</t>
  </si>
  <si>
    <t>qlCapFloorCapRates ()</t>
  </si>
  <si>
    <t>qlCapFloorFloorRates ()</t>
  </si>
  <si>
    <t>qlCapFloorImpliedVolatility ()</t>
  </si>
  <si>
    <t>qlCapFloorLegAnalysis ()</t>
  </si>
  <si>
    <t>qlCapFloorMaturityDate ()</t>
  </si>
  <si>
    <t>qlCapFloorStartDate ()</t>
  </si>
  <si>
    <t>qlCapFloorTermVTSVolatility ()</t>
  </si>
  <si>
    <t>qlCapFloorTermVTSVolatility2 ()</t>
  </si>
  <si>
    <t>qlCapFloorTermVolCurve ()</t>
  </si>
  <si>
    <t>qlCapFloorTermVolCurveOptionDates ()</t>
  </si>
  <si>
    <t>qlCapFloorTermVolCurveOptionTenors ()</t>
  </si>
  <si>
    <t>qlCapFloorTermVolSurface ()</t>
  </si>
  <si>
    <t>qlCapFloorTermVolSurfaceOptionDates ()</t>
  </si>
  <si>
    <t>qlCapFloorTermVolSurfaceOptionTenors ()</t>
  </si>
  <si>
    <t>qlCapFloorTermVolSurfaceStrikes ()</t>
  </si>
  <si>
    <t>qlCapFloorType ()</t>
  </si>
  <si>
    <t>qlCdsCouponLegNPV ()</t>
  </si>
  <si>
    <t>qlCdsDefaultLegNPV ()</t>
  </si>
  <si>
    <t>qlCdsFairSpread ()</t>
  </si>
  <si>
    <t>qlCdsFairUpfront ()</t>
  </si>
  <si>
    <t>qlCdsOptionImpliedVol ()</t>
  </si>
  <si>
    <t>qlCholeskyDecomposition ()</t>
  </si>
  <si>
    <t>qlCmSwapForwardJacobian ()</t>
  </si>
  <si>
    <t>qlCmSwapZedMatrix ()</t>
  </si>
  <si>
    <t>qlCmsCouponPricer ()</t>
  </si>
  <si>
    <t>qlCmsLeg ()</t>
  </si>
  <si>
    <t>qlCmsMarket ()</t>
  </si>
  <si>
    <t>qlCmsMarketCalibration ()</t>
  </si>
  <si>
    <t>qlCmsMarketCalibrationCompute ()</t>
  </si>
  <si>
    <t>qlCmsMarketCalibrationDenseSabrParameters ()</t>
  </si>
  <si>
    <t>qlCmsMarketCalibrationElapsed ()</t>
  </si>
  <si>
    <t>qlCmsMarketCalibrationEndCriteria ()</t>
  </si>
  <si>
    <t>qlCmsMarketCalibrationError ()</t>
  </si>
  <si>
    <t>qlCmsMarketCalibrationSparseSabrParameters ()</t>
  </si>
  <si>
    <t>qlCmsRateBond ()</t>
  </si>
  <si>
    <t>qlCmsZeroLeg ()</t>
  </si>
  <si>
    <t>qlCoinitialSwapForwardJacobian ()</t>
  </si>
  <si>
    <t>qlCoinitialSwapZedMatrix ()</t>
  </si>
  <si>
    <t>qlCompositeQuote ()</t>
  </si>
  <si>
    <t>qlConjugateGradient ()</t>
  </si>
  <si>
    <t>qlConstantMaturitySwapAnnuitiesFromDiscountRatios ()</t>
  </si>
  <si>
    <t>qlConstantMaturitySwapRatesFromDiscountRatios ()</t>
  </si>
  <si>
    <t>qlConstantOptionletVolatility ()</t>
  </si>
  <si>
    <t>qlConstantSwaptionVolatility ()</t>
  </si>
  <si>
    <t>qlConundrumPricerByNumericalIntegration ()</t>
  </si>
  <si>
    <t>qlConundrumPricerByNumericalIntegrationUpperLimit ()</t>
  </si>
  <si>
    <t>qlCotSwapFromFwdCorrelation ()</t>
  </si>
  <si>
    <t>qlCotSwapToFwdAdapter ()</t>
  </si>
  <si>
    <t>qlCoterminalSwapAnnuitiesFromDiscountRatios ()</t>
  </si>
  <si>
    <t>qlCoterminalSwapCurveState ()</t>
  </si>
  <si>
    <t>qlCoterminalSwapCurveStateSetOnCoterminalSwapRates ()</t>
  </si>
  <si>
    <t>qlCoterminalSwapForwardJacobian ()</t>
  </si>
  <si>
    <t>qlCoterminalSwapRatesFromDiscountRatios ()</t>
  </si>
  <si>
    <t>qlCoterminalSwapZedMatrix ()</t>
  </si>
  <si>
    <t>qlCovarianceDecomposition ()</t>
  </si>
  <si>
    <t>qlCovarianceDecompositionCorrelationMatrix ()</t>
  </si>
  <si>
    <t>qlCovarianceDecompositionStandardDeviations ()</t>
  </si>
  <si>
    <t>qlCovarianceDecompositionVariances ()</t>
  </si>
  <si>
    <t>qlCrediBasketAttachLive ()</t>
  </si>
  <si>
    <t>qlCrediBasketDetachLive ()</t>
  </si>
  <si>
    <t>qlCreditBasket ()</t>
  </si>
  <si>
    <t>qlCreditBasketDefaulCorrel ()</t>
  </si>
  <si>
    <t>qlCreditBasketESF ()</t>
  </si>
  <si>
    <t>qlCreditBasketLiveNotional ()</t>
  </si>
  <si>
    <t>qlCreditBasketLoss ()</t>
  </si>
  <si>
    <t>qlCreditBasketNthEventP ()</t>
  </si>
  <si>
    <t>qlCreditBasketPercentile ()</t>
  </si>
  <si>
    <t>qlCreditBasketProbLoss ()</t>
  </si>
  <si>
    <t>qlCreditBasketSetLossModel ()</t>
  </si>
  <si>
    <t>qlCreditBasketSize ()</t>
  </si>
  <si>
    <t>qlCreditBasketSplitLoss ()</t>
  </si>
  <si>
    <t>qlCreditDefaultSwap ()</t>
  </si>
  <si>
    <t>qlCubicInterpolation ()</t>
  </si>
  <si>
    <t>qlCubicInterpolationACoefficients ()</t>
  </si>
  <si>
    <t>qlCubicInterpolationBCoefficients ()</t>
  </si>
  <si>
    <t>qlCubicInterpolationCCoefficients ()</t>
  </si>
  <si>
    <t>qlCubicInterpolationMonotonicityAdjustments ()</t>
  </si>
  <si>
    <t>qlCubicInterpolationPrimitiveConstants ()</t>
  </si>
  <si>
    <t>qlCurveStateCMSwapRates ()</t>
  </si>
  <si>
    <t>qlCurveStateCoterminalSwapRates ()</t>
  </si>
  <si>
    <t>qlCurveStateForwardRates ()</t>
  </si>
  <si>
    <t>qlCurveStateRateTaus ()</t>
  </si>
  <si>
    <t>qlCurveStateRateTimes ()</t>
  </si>
  <si>
    <t>qlDaAsianOption ()</t>
  </si>
  <si>
    <t>qlDateEndOfMonth ()</t>
  </si>
  <si>
    <t>qlDateIsEndOfMonth ()</t>
  </si>
  <si>
    <t>qlDateIsLeap ()</t>
  </si>
  <si>
    <t>qlDateMaxDate ()</t>
  </si>
  <si>
    <t>qlDateMinDate ()</t>
  </si>
  <si>
    <t>qlDateNextWeekday ()</t>
  </si>
  <si>
    <t>qlDateNthWeekday ()</t>
  </si>
  <si>
    <t>qlDatedOISRateHelper ()</t>
  </si>
  <si>
    <t>qlDayCounterDayCount ()</t>
  </si>
  <si>
    <t>qlDayCounterName ()</t>
  </si>
  <si>
    <t>qlDayCounterYearFraction ()</t>
  </si>
  <si>
    <t>qlDefaultEvent ()</t>
  </si>
  <si>
    <t>qlDefaultTSDefaultProbability ()</t>
  </si>
  <si>
    <t>qlDelta ()</t>
  </si>
  <si>
    <t>qlDeltaForward ()</t>
  </si>
  <si>
    <t>qlDenseSabrParameters ()</t>
  </si>
  <si>
    <t>qlDepositRateHelper ()</t>
  </si>
  <si>
    <t>qlDepositRateHelper2 ()</t>
  </si>
  <si>
    <t>qlDigitalCmsLeg ()</t>
  </si>
  <si>
    <t>qlDigitalIborLeg ()</t>
  </si>
  <si>
    <t>qlDigitalReplication ()</t>
  </si>
  <si>
    <t>qlDiscountCurve ()</t>
  </si>
  <si>
    <t>qlDiscountingSwapEngine ()</t>
  </si>
  <si>
    <t>qlDividendRho ()</t>
  </si>
  <si>
    <t>qlDividendVanillaOption ()</t>
  </si>
  <si>
    <t>qlDoubleStickyRatchetPayoff ()</t>
  </si>
  <si>
    <t>qlECBAddDate ()</t>
  </si>
  <si>
    <t>qlECBIsECBcode ()</t>
  </si>
  <si>
    <t>qlECBIsECBdate ()</t>
  </si>
  <si>
    <t>qlECBKnownDates ()</t>
  </si>
  <si>
    <t>qlECBNextCode ()</t>
  </si>
  <si>
    <t>qlECBNextCode2 ()</t>
  </si>
  <si>
    <t>qlECBNextDate ()</t>
  </si>
  <si>
    <t>qlECBNextDate2 ()</t>
  </si>
  <si>
    <t>qlECBNextDates ()</t>
  </si>
  <si>
    <t>qlECBRemoveDate ()</t>
  </si>
  <si>
    <t>qlECBcode ()</t>
  </si>
  <si>
    <t>qlECBdate ()</t>
  </si>
  <si>
    <t>qlECBdate2 ()</t>
  </si>
  <si>
    <t>qlElasticity ()</t>
  </si>
  <si>
    <t>qlEndCriteria ()</t>
  </si>
  <si>
    <t>qlEndCriteriaFunctionEpsilon ()</t>
  </si>
  <si>
    <t>qlEndCriteriaGradientNormEpsilon ()</t>
  </si>
  <si>
    <t>qlEndCriteriaMaxIterations ()</t>
  </si>
  <si>
    <t>qlEndCriteriaMaxStationaryStateIterations ()</t>
  </si>
  <si>
    <t>qlEonia ()</t>
  </si>
  <si>
    <t>qlEuribor ()</t>
  </si>
  <si>
    <t>qlEuribor365 ()</t>
  </si>
  <si>
    <t>qlEuriborSwap ()</t>
  </si>
  <si>
    <t>qlEuriborSwapIsdaFixA ()</t>
  </si>
  <si>
    <t>qlEurodollarFuturesImpliedStdDevQuote ()</t>
  </si>
  <si>
    <t>qlEuropeanExercise ()</t>
  </si>
  <si>
    <t>qlEuropeanOption ()</t>
  </si>
  <si>
    <t>qlEvolutionDescription ()</t>
  </si>
  <si>
    <t>qlEvolutionDescriptionEvolutionTimes ()</t>
  </si>
  <si>
    <t>qlEvolutionDescriptionFirstAliveRate ()</t>
  </si>
  <si>
    <t>qlEvolutionDescriptionFromProduct ()</t>
  </si>
  <si>
    <t>qlEvolutionDescriptionNumberOfRates ()</t>
  </si>
  <si>
    <t>qlEvolutionDescriptionNumberOfSteps ()</t>
  </si>
  <si>
    <t>qlEvolutionDescriptionRateTaus ()</t>
  </si>
  <si>
    <t>qlEvolutionDescriptionRateTimes ()</t>
  </si>
  <si>
    <t>qlExerciseDates ()</t>
  </si>
  <si>
    <t>qlExerciseLastDate ()</t>
  </si>
  <si>
    <t>qlExpectedTrancheLoss ()</t>
  </si>
  <si>
    <t>qlExponentialCorrelations ()</t>
  </si>
  <si>
    <t>qlExponentialForwardCorrelation ()</t>
  </si>
  <si>
    <t>qlExtrapolatorEnableExtrapolation ()</t>
  </si>
  <si>
    <t>qlFRA ()</t>
  </si>
  <si>
    <t>qlFRAforwardRate ()</t>
  </si>
  <si>
    <t>qlFRAforwardValue ()</t>
  </si>
  <si>
    <t>qlFRAspotValue ()</t>
  </si>
  <si>
    <t>qlFaureRsg ()</t>
  </si>
  <si>
    <t>qlFixedRateBond ()</t>
  </si>
  <si>
    <t>qlFixedRateBond2 ()</t>
  </si>
  <si>
    <t>qlFixedRateBondHelper ()</t>
  </si>
  <si>
    <t>qlFixedRateLeg ()</t>
  </si>
  <si>
    <t>qlFixedRateLeg2 ()</t>
  </si>
  <si>
    <t>qlFlatForward ()</t>
  </si>
  <si>
    <t>qlFlatHazardRate ()</t>
  </si>
  <si>
    <t>qlFlatSmileSection ()</t>
  </si>
  <si>
    <t>qlFlatVol ()</t>
  </si>
  <si>
    <t>qlFlatVolFactory ()</t>
  </si>
  <si>
    <t>qlFloatingRateBond ()</t>
  </si>
  <si>
    <t>qlForwardCurve ()</t>
  </si>
  <si>
    <t>qlForwardRateIpc ()</t>
  </si>
  <si>
    <t>qlForwardRateNormalPc ()</t>
  </si>
  <si>
    <t>qlForwardRatePc ()</t>
  </si>
  <si>
    <t>qlForwardSpreadedTermStructure ()</t>
  </si>
  <si>
    <t>qlForwardSwapQuote ()</t>
  </si>
  <si>
    <t>qlForwardValueQuote ()</t>
  </si>
  <si>
    <t>qlForwardVanillaOption ()</t>
  </si>
  <si>
    <t>qlForwardsFromDiscountRatios ()</t>
  </si>
  <si>
    <t>qlFraRateHelper ()</t>
  </si>
  <si>
    <t>qlFraRateHelper2 ()</t>
  </si>
  <si>
    <t>qlFrequencyFromPeriod ()</t>
  </si>
  <si>
    <t>qlFunctionCount ()</t>
  </si>
  <si>
    <t>qlFuturesConvAdjustmentQuote ()</t>
  </si>
  <si>
    <t>qlFuturesConvAdjustmentQuoteFuturesValue ()</t>
  </si>
  <si>
    <t>qlFuturesConvAdjustmentQuoteImmDate ()</t>
  </si>
  <si>
    <t>qlFuturesConvAdjustmentQuoteMeanReversion ()</t>
  </si>
  <si>
    <t>qlFuturesConvAdjustmentQuoteVolatility ()</t>
  </si>
  <si>
    <t>qlFuturesConvexityBias ()</t>
  </si>
  <si>
    <t>qlFuturesRateHelper ()</t>
  </si>
  <si>
    <t>qlFuturesRateHelper2 ()</t>
  </si>
  <si>
    <t>qlFuturesRateHelper3 ()</t>
  </si>
  <si>
    <t>qlFuturesRateHelperConvexityAdjustment ()</t>
  </si>
  <si>
    <t>qlFwdPeriodAdapter ()</t>
  </si>
  <si>
    <t>qlFwdToCotSwapAdapter ()</t>
  </si>
  <si>
    <t>qlGBinomialLossmodel ()</t>
  </si>
  <si>
    <t>qlGMCLossModel ()</t>
  </si>
  <si>
    <t>qlGRandomRRMCLossModel ()</t>
  </si>
  <si>
    <t>qlGRecursiveLossmodel ()</t>
  </si>
  <si>
    <t>qlGSaddlePointLossmodel ()</t>
  </si>
  <si>
    <t>qlGamma ()</t>
  </si>
  <si>
    <t>qlGaussianAverageShortfall ()</t>
  </si>
  <si>
    <t>qlGaussianDefaultProbLM ()</t>
  </si>
  <si>
    <t>qlGaussianDownsideDeviation ()</t>
  </si>
  <si>
    <t>qlGaussianDownsideVariance ()</t>
  </si>
  <si>
    <t>qlGaussianExpectedShortfall ()</t>
  </si>
  <si>
    <t>qlGaussianLHPLossmodel ()</t>
  </si>
  <si>
    <t>qlGaussianLMAssetCorrel ()</t>
  </si>
  <si>
    <t>qlGaussianLMDefaultCorrel ()</t>
  </si>
  <si>
    <t>qlGaussianLMProbNHits ()</t>
  </si>
  <si>
    <t>qlGaussianPercentile ()</t>
  </si>
  <si>
    <t>qlGaussianPotentialUpside ()</t>
  </si>
  <si>
    <t>qlGaussianRegret ()</t>
  </si>
  <si>
    <t>qlGaussianShortfall ()</t>
  </si>
  <si>
    <t>qlGaussianTopPercentile ()</t>
  </si>
  <si>
    <t>qlGaussianValueAtRisk ()</t>
  </si>
  <si>
    <t>qlGeneralizedBlackScholesProcess ()</t>
  </si>
  <si>
    <t>qlGetCovariance ()</t>
  </si>
  <si>
    <t>qlHRDates ()</t>
  </si>
  <si>
    <t>qlHRates ()</t>
  </si>
  <si>
    <t>qlHaltonRsg ()</t>
  </si>
  <si>
    <t>qlHandleCurrentLink ()</t>
  </si>
  <si>
    <t>qlHandleEmpty ()</t>
  </si>
  <si>
    <t>qlHazardRateCurve ()</t>
  </si>
  <si>
    <t>qlHistoricalForwardRatesAnalysis ()</t>
  </si>
  <si>
    <t>qlHistoricalForwardRatesAnalysisFailedDates ()</t>
  </si>
  <si>
    <t>qlHistoricalForwardRatesAnalysisFailedDatesErrorMessage ()</t>
  </si>
  <si>
    <t>qlHistoricalForwardRatesAnalysisFixingPeriods ()</t>
  </si>
  <si>
    <t>qlHistoricalForwardRatesAnalysisSkippedDates ()</t>
  </si>
  <si>
    <t>qlHistoricalForwardRatesAnalysisSkippedDatesErrorMessage ()</t>
  </si>
  <si>
    <t>qlHistoricalRatesAnalysis ()</t>
  </si>
  <si>
    <t>qlHistoricalRatesAnalysisSkippedDates ()</t>
  </si>
  <si>
    <t>qlHistoricalRatesAnalysisSkippedDatesErrorMessage ()</t>
  </si>
  <si>
    <t>qlHullWhite ()</t>
  </si>
  <si>
    <t>qlIHGaussPoolLossModel ()</t>
  </si>
  <si>
    <t>qlIHStudentPoolLossModel ()</t>
  </si>
  <si>
    <t>qlIMMIsIMMcode ()</t>
  </si>
  <si>
    <t>qlIMMIsIMMdate ()</t>
  </si>
  <si>
    <t>qlIMMNextCode ()</t>
  </si>
  <si>
    <t>qlIMMNextCodes ()</t>
  </si>
  <si>
    <t>qlIMMNextDate ()</t>
  </si>
  <si>
    <t>qlIMMNextDates ()</t>
  </si>
  <si>
    <t>qlIMMcode ()</t>
  </si>
  <si>
    <t>qlIMMdate ()</t>
  </si>
  <si>
    <t>qlIborCouponPricer ()</t>
  </si>
  <si>
    <t>qlIborIndex ()</t>
  </si>
  <si>
    <t>qlIborIndexBusinessDayConv ()</t>
  </si>
  <si>
    <t>qlIborIndexEndOfMonth ()</t>
  </si>
  <si>
    <t>qlIborLeg ()</t>
  </si>
  <si>
    <t>qlImpliedStdDevQuote ()</t>
  </si>
  <si>
    <t>qlImpliedTermStructure ()</t>
  </si>
  <si>
    <t>qlIncrementalStatistics ()</t>
  </si>
  <si>
    <t>qlIndexAddFixings ()</t>
  </si>
  <si>
    <t>qlIndexAddFixings2 ()</t>
  </si>
  <si>
    <t>qlIndexClearFixings ()</t>
  </si>
  <si>
    <t>qlIndexFixing ()</t>
  </si>
  <si>
    <t>qlIndexFixingCalendar ()</t>
  </si>
  <si>
    <t>qlIndexIsValidFixingDate ()</t>
  </si>
  <si>
    <t>qlIndexName ()</t>
  </si>
  <si>
    <t>qlInstrumentErrorEstimate ()</t>
  </si>
  <si>
    <t>qlInstrumentIsExpired ()</t>
  </si>
  <si>
    <t>qlInstrumentNPV ()</t>
  </si>
  <si>
    <t>qlInstrumentResults ()</t>
  </si>
  <si>
    <t>qlInstrumentSetPricingEngine ()</t>
  </si>
  <si>
    <t>qlInstrumentValuationDate ()</t>
  </si>
  <si>
    <t>qlIntegralNtdEngine ()</t>
  </si>
  <si>
    <t>qlInterestRate ()</t>
  </si>
  <si>
    <t>qlInterestRateCompoundFactor ()</t>
  </si>
  <si>
    <t>qlInterestRateCompounding ()</t>
  </si>
  <si>
    <t>qlInterestRateDayCounter ()</t>
  </si>
  <si>
    <t>qlInterestRateDiscountFactor ()</t>
  </si>
  <si>
    <t>qlInterestRateEquivalentRate ()</t>
  </si>
  <si>
    <t>qlInterestRateFrequency ()</t>
  </si>
  <si>
    <t>qlInterestRateImpliedRate ()</t>
  </si>
  <si>
    <t>qlInterestRateIndexCurrency ()</t>
  </si>
  <si>
    <t>qlInterestRateIndexDayCounter ()</t>
  </si>
  <si>
    <t>qlInterestRateIndexFamilyName ()</t>
  </si>
  <si>
    <t>qlInterestRateIndexFixingDate ()</t>
  </si>
  <si>
    <t>qlInterestRateIndexFixingDays ()</t>
  </si>
  <si>
    <t>qlInterestRateIndexMaturity ()</t>
  </si>
  <si>
    <t>qlInterestRateIndexTenor ()</t>
  </si>
  <si>
    <t>qlInterestRateIndexValueDate ()</t>
  </si>
  <si>
    <t>qlInterestRateRate ()</t>
  </si>
  <si>
    <t>qlInterpolatedSmileSection ()</t>
  </si>
  <si>
    <t>qlInterpolatedYieldCurve ()</t>
  </si>
  <si>
    <t>qlInterpolatedYieldCurveData ()</t>
  </si>
  <si>
    <t>qlInterpolatedYieldCurveDates ()</t>
  </si>
  <si>
    <t>qlInterpolatedYieldCurveJumpDates ()</t>
  </si>
  <si>
    <t>qlInterpolatedYieldCurveJumpTimes ()</t>
  </si>
  <si>
    <t>qlInterpolatedYieldCurveTimes ()</t>
  </si>
  <si>
    <t>qlInterpolation ()</t>
  </si>
  <si>
    <t>qlInterpolation2D ()</t>
  </si>
  <si>
    <t>qlInterpolation2DInterpolate ()</t>
  </si>
  <si>
    <t>qlInterpolation2DIsInRange ()</t>
  </si>
  <si>
    <t>qlInterpolation2DXmax ()</t>
  </si>
  <si>
    <t>qlInterpolation2DXmin ()</t>
  </si>
  <si>
    <t>qlInterpolation2DXvalues ()</t>
  </si>
  <si>
    <t>qlInterpolation2DYmax ()</t>
  </si>
  <si>
    <t>qlInterpolation2DYmin ()</t>
  </si>
  <si>
    <t>qlInterpolation2DYvalues ()</t>
  </si>
  <si>
    <t>qlInterpolation2DzData ()</t>
  </si>
  <si>
    <t>qlInterpolationDerivative ()</t>
  </si>
  <si>
    <t>qlInterpolationInterpolate ()</t>
  </si>
  <si>
    <t>qlInterpolationIsInRange ()</t>
  </si>
  <si>
    <t>qlInterpolationPrimitive ()</t>
  </si>
  <si>
    <t>qlInterpolationSecondDerivative ()</t>
  </si>
  <si>
    <t>qlInterpolationXmax ()</t>
  </si>
  <si>
    <t>qlInterpolationXmin ()</t>
  </si>
  <si>
    <t>qlIsInMoneyMarketMeasure ()</t>
  </si>
  <si>
    <t>qlIsInMoneyMarketPlusMeasure ()</t>
  </si>
  <si>
    <t>qlIsInTerminalMeasure ()</t>
  </si>
  <si>
    <t>qlIssuer ()</t>
  </si>
  <si>
    <t>qlItmCashProbability ()</t>
  </si>
  <si>
    <t>qlLMMCurveState ()</t>
  </si>
  <si>
    <t>qlLMMCurveStateSetOnDiscountRatios ()</t>
  </si>
  <si>
    <t>qlLMMCurveStateSetOnForwardRates ()</t>
  </si>
  <si>
    <t>qlLMMDriftCalculator ()</t>
  </si>
  <si>
    <t>qlLMMDriftCalculatorCompute ()</t>
  </si>
  <si>
    <t>qlLMMDriftCalculatorComputePlain ()</t>
  </si>
  <si>
    <t>qlLMMDriftCalculatorComputeReduced ()</t>
  </si>
  <si>
    <t>qlLMMNormalDriftCalculator ()</t>
  </si>
  <si>
    <t>qlLMMNormalDriftCalculatorCompute ()</t>
  </si>
  <si>
    <t>qlLMMNormalDriftCalculatorComputePlain ()</t>
  </si>
  <si>
    <t>qlLMMNormalDriftCalculatorComputeReduced ()</t>
  </si>
  <si>
    <t>qlLastFixingQuote ()</t>
  </si>
  <si>
    <t>qlLastFixingQuoteReferenceDate ()</t>
  </si>
  <si>
    <t>qlLeg ()</t>
  </si>
  <si>
    <t>qlLegAccrualDays ()</t>
  </si>
  <si>
    <t>qlLegAccrualEndDate ()</t>
  </si>
  <si>
    <t>qlLegAccrualPeriod ()</t>
  </si>
  <si>
    <t>qlLegAccrualStartDate ()</t>
  </si>
  <si>
    <t>qlLegAccruedAmount ()</t>
  </si>
  <si>
    <t>qlLegAccruedDays ()</t>
  </si>
  <si>
    <t>qlLegAccruedPeriod ()</t>
  </si>
  <si>
    <t>qlLegAtmRate ()</t>
  </si>
  <si>
    <t>qlLegBPS ()</t>
  </si>
  <si>
    <t>qlLegBPSFromYield ()</t>
  </si>
  <si>
    <t>qlLegBasisPointValue ()</t>
  </si>
  <si>
    <t>qlLegConvexity ()</t>
  </si>
  <si>
    <t>qlLegDuration ()</t>
  </si>
  <si>
    <t>qlLegFlowAnalysis ()</t>
  </si>
  <si>
    <t>qlLegFromCapFloor ()</t>
  </si>
  <si>
    <t>qlLegFromSwap ()</t>
  </si>
  <si>
    <t>qlLegIsExpired ()</t>
  </si>
  <si>
    <t>qlLegMaturityDate ()</t>
  </si>
  <si>
    <t>qlLegNPV ()</t>
  </si>
  <si>
    <t>qlLegNPVFromYield ()</t>
  </si>
  <si>
    <t>qlLegNPVFromZSpread ()</t>
  </si>
  <si>
    <t>qlLegNextCashFlowAmount ()</t>
  </si>
  <si>
    <t>qlLegNextCashFlowDate ()</t>
  </si>
  <si>
    <t>qlLegNextCouponRate ()</t>
  </si>
  <si>
    <t>qlLegNominal ()</t>
  </si>
  <si>
    <t>qlLegPreviousCashFlowAmount ()</t>
  </si>
  <si>
    <t>qlLegPreviousCashFlowDate ()</t>
  </si>
  <si>
    <t>qlLegPreviousCouponRate ()</t>
  </si>
  <si>
    <t>qlLegReferencePeriodEnd ()</t>
  </si>
  <si>
    <t>qlLegReferencePeriodStart ()</t>
  </si>
  <si>
    <t>qlLegSetCouponPricers ()</t>
  </si>
  <si>
    <t>qlLegStartDate ()</t>
  </si>
  <si>
    <t>qlLegYield ()</t>
  </si>
  <si>
    <t>qlLegYieldValueBasisPoint ()</t>
  </si>
  <si>
    <t>qlLegZSpread ()</t>
  </si>
  <si>
    <t>qlLevenbergMarquardt ()</t>
  </si>
  <si>
    <t>qlLibor ()</t>
  </si>
  <si>
    <t>qlLiborSwap ()</t>
  </si>
  <si>
    <t>qlMTBrownianGeneratorFactory ()</t>
  </si>
  <si>
    <t>qlMakeCapFloor ()</t>
  </si>
  <si>
    <t>qlMakeCms ()</t>
  </si>
  <si>
    <t>qlMakeDatedOIS ()</t>
  </si>
  <si>
    <t>qlMakeIMMSwap ()</t>
  </si>
  <si>
    <t>qlMakeOIS ()</t>
  </si>
  <si>
    <t>qlMakeSwaption ()</t>
  </si>
  <si>
    <t>qlMakeVanillaSwap ()</t>
  </si>
  <si>
    <t>qlMarketModelCovariance ()</t>
  </si>
  <si>
    <t>qlMarketModelDisplacements ()</t>
  </si>
  <si>
    <t>qlMarketModelEvolverAdvanceStep ()</t>
  </si>
  <si>
    <t>qlMarketModelEvolverCurrentStep ()</t>
  </si>
  <si>
    <t>qlMarketModelEvolverNumeraires ()</t>
  </si>
  <si>
    <t>qlMarketModelEvolverStartNewPath ()</t>
  </si>
  <si>
    <t>qlMarketModelInitialRates ()</t>
  </si>
  <si>
    <t>qlMarketModelLmExtLinearExponentialVolModel ()</t>
  </si>
  <si>
    <t>qlMarketModelLmLinearExponentialCorrelationModel ()</t>
  </si>
  <si>
    <t>qlMarketModelMultiProductComposite ()</t>
  </si>
  <si>
    <t>qlMarketModelMultiProductCompositeAdd ()</t>
  </si>
  <si>
    <t>qlMarketModelMultiProductCompositeFinalize ()</t>
  </si>
  <si>
    <t>qlMarketModelMultiProductMaxNumberOfCashFlowsPerProductPerStep ()</t>
  </si>
  <si>
    <t>qlMarketModelMultiProductNumberOfProducts ()</t>
  </si>
  <si>
    <t>qlMarketModelMultiProductPossibleCashFlowTimes ()</t>
  </si>
  <si>
    <t>qlMarketModelMultiProductSuggestedNumeraires ()</t>
  </si>
  <si>
    <t>qlMarketModelMultiStepRatchet ()</t>
  </si>
  <si>
    <t>qlMarketModelNumberOfFactors ()</t>
  </si>
  <si>
    <t>qlMarketModelNumberOfRates ()</t>
  </si>
  <si>
    <t>qlMarketModelNumberOfSteps ()</t>
  </si>
  <si>
    <t>qlMarketModelOneStepForwards ()</t>
  </si>
  <si>
    <t>qlMarketModelOneStepOptionlets ()</t>
  </si>
  <si>
    <t>qlMarketModelPseudoRoot ()</t>
  </si>
  <si>
    <t>qlMarketModelTimeDependentVolatility ()</t>
  </si>
  <si>
    <t>qlMarketModelTotalCovariance ()</t>
  </si>
  <si>
    <t>qlMarketVolCube ()</t>
  </si>
  <si>
    <t>qlMersenneTwisterRsg ()</t>
  </si>
  <si>
    <t>qlMidEquivalent ()</t>
  </si>
  <si>
    <t>qlMidPointCDOEngine ()</t>
  </si>
  <si>
    <t>qlMidPointCdsEngine ()</t>
  </si>
  <si>
    <t>qlMidSafe ()</t>
  </si>
  <si>
    <t>qlMixedLinearCubicInterpolation ()</t>
  </si>
  <si>
    <t>qlMoneyMarketMeasure ()</t>
  </si>
  <si>
    <t>qlMoneyMarketPlusMeasure ()</t>
  </si>
  <si>
    <t>qlMultiPhaseLeg ()</t>
  </si>
  <si>
    <t>qlNormDist ()</t>
  </si>
  <si>
    <t>qlNormInv ()</t>
  </si>
  <si>
    <t>qlNormSDist ()</t>
  </si>
  <si>
    <t>qlNormSInv ()</t>
  </si>
  <si>
    <t>qlNthToDefault ()</t>
  </si>
  <si>
    <t>qlOISRateHelper ()</t>
  </si>
  <si>
    <t>qlOptionletStripper1 ()</t>
  </si>
  <si>
    <t>qlOptionletStripper1CapFloorPrices ()</t>
  </si>
  <si>
    <t>qlOptionletStripper1CapFloorVolatilities ()</t>
  </si>
  <si>
    <t>qlOptionletStripper1OptionletPrices ()</t>
  </si>
  <si>
    <t>qlOptionletStripper1SwitchStrike ()</t>
  </si>
  <si>
    <t>qlOptionletStripper2 ()</t>
  </si>
  <si>
    <t>qlOptionletStripper2AtmCapFloorPrices ()</t>
  </si>
  <si>
    <t>qlOptionletStripper2AtmCapFloorStrikes ()</t>
  </si>
  <si>
    <t>qlOptionletStripper2SpreadsVol ()</t>
  </si>
  <si>
    <t>qlOptionletStripperOptionletAccrualPeriods ()</t>
  </si>
  <si>
    <t>qlOptionletStripperOptionletFixingTenors ()</t>
  </si>
  <si>
    <t>qlOptionletStripperOptionletPaymentDates ()</t>
  </si>
  <si>
    <t>qlOptionletVTSBlackVariance ()</t>
  </si>
  <si>
    <t>qlOptionletVTSBlackVariance2 ()</t>
  </si>
  <si>
    <t>qlOptionletVTSVolatility ()</t>
  </si>
  <si>
    <t>qlOptionletVTSVolatility2 ()</t>
  </si>
  <si>
    <t>qlOvernightIndex ()</t>
  </si>
  <si>
    <t>qlOvernightIndexedSwap ()</t>
  </si>
  <si>
    <t>qlOvernightIndexedSwapFairRate ()</t>
  </si>
  <si>
    <t>qlOvernightIndexedSwapFairSpread ()</t>
  </si>
  <si>
    <t>qlOvernightIndexedSwapFixedDayCount ()</t>
  </si>
  <si>
    <t>qlOvernightIndexedSwapFixedLegAnalysis ()</t>
  </si>
  <si>
    <t>qlOvernightIndexedSwapFixedLegBPS ()</t>
  </si>
  <si>
    <t>qlOvernightIndexedSwapFixedLegNPV ()</t>
  </si>
  <si>
    <t>qlOvernightIndexedSwapFixedRate ()</t>
  </si>
  <si>
    <t>qlOvernightIndexedSwapFromOISRateHelper ()</t>
  </si>
  <si>
    <t>qlOvernightIndexedSwapNominal ()</t>
  </si>
  <si>
    <t>qlOvernightIndexedSwapOvernightLegAnalysis ()</t>
  </si>
  <si>
    <t>qlOvernightIndexedSwapOvernightLegBPS ()</t>
  </si>
  <si>
    <t>qlOvernightIndexedSwapOvernightLegNPV ()</t>
  </si>
  <si>
    <t>qlOvernightIndexedSwapSpread ()</t>
  </si>
  <si>
    <t>qlOvernightIndexedSwapType ()</t>
  </si>
  <si>
    <t>qlPayoffDescription ()</t>
  </si>
  <si>
    <t>qlPayoffName ()</t>
  </si>
  <si>
    <t>qlPayoffOptionType ()</t>
  </si>
  <si>
    <t>qlPayoffStrike ()</t>
  </si>
  <si>
    <t>qlPayoffThirdParameter ()</t>
  </si>
  <si>
    <t>qlPayoffValue ()</t>
  </si>
  <si>
    <t>qlPeriodEquivalent ()</t>
  </si>
  <si>
    <t>qlPeriodFromFrequency ()</t>
  </si>
  <si>
    <t>qlPeriodLessThan ()</t>
  </si>
  <si>
    <t>qlPiecewiseConstantAbcdVariance ()</t>
  </si>
  <si>
    <t>qlPiecewiseConstantCorrelationCorrelation ()</t>
  </si>
  <si>
    <t>qlPiecewiseConstantCorrelationNumberOfRates ()</t>
  </si>
  <si>
    <t>qlPiecewiseConstantCorrelationTimes ()</t>
  </si>
  <si>
    <t>qlPiecewiseConstantVarianceRateTimes ()</t>
  </si>
  <si>
    <t>qlPiecewiseConstantVarianceTotalVariance ()</t>
  </si>
  <si>
    <t>qlPiecewiseConstantVarianceTotalVolatility ()</t>
  </si>
  <si>
    <t>qlPiecewiseConstantVarianceVariance ()</t>
  </si>
  <si>
    <t>qlPiecewiseConstantVarianceVariances ()</t>
  </si>
  <si>
    <t>qlPiecewiseConstantVarianceVolatilities ()</t>
  </si>
  <si>
    <t>qlPiecewiseConstantVarianceVolatility ()</t>
  </si>
  <si>
    <t>qlPiecewiseFlatForwardCurve ()</t>
  </si>
  <si>
    <t>qlPiecewiseHazardRateCurve ()</t>
  </si>
  <si>
    <t>qlPiecewiseYieldCurve ()</t>
  </si>
  <si>
    <t>qlPiecewiseYieldCurveData ()</t>
  </si>
  <si>
    <t>qlPiecewiseYieldCurveDates ()</t>
  </si>
  <si>
    <t>qlPiecewiseYieldCurveJumpDates ()</t>
  </si>
  <si>
    <t>qlPiecewiseYieldCurveJumpTimes ()</t>
  </si>
  <si>
    <t>qlPiecewiseYieldCurveTimes ()</t>
  </si>
  <si>
    <t>qlPricingEngine ()</t>
  </si>
  <si>
    <t>qlPrimeNumber ()</t>
  </si>
  <si>
    <t>qlProbabilityToHR ()</t>
  </si>
  <si>
    <t>qlProxyIbor ()</t>
  </si>
  <si>
    <t>qlPseudoRootFacade ()</t>
  </si>
  <si>
    <t>qlPseudoSqrt ()</t>
  </si>
  <si>
    <t>qlQuantoForwardVanillaOption ()</t>
  </si>
  <si>
    <t>qlQuantoVanillaOption ()</t>
  </si>
  <si>
    <t>qlQuoteIsValid ()</t>
  </si>
  <si>
    <t>qlQuoteValue ()</t>
  </si>
  <si>
    <t>qlRand ()</t>
  </si>
  <si>
    <t>qlRandomize ()</t>
  </si>
  <si>
    <t>qlRangeAccrualFloatersCoupon ()</t>
  </si>
  <si>
    <t>qlRangeAccrualFloatersCouponEndDate ()</t>
  </si>
  <si>
    <t>qlRangeAccrualFloatersCouponFromLeg ()</t>
  </si>
  <si>
    <t>qlRangeAccrualFloatersCouponObservationDates ()</t>
  </si>
  <si>
    <t>qlRangeAccrualFloatersCouponObservationsNo ()</t>
  </si>
  <si>
    <t>qlRangeAccrualFloatersCouponSetPricer ()</t>
  </si>
  <si>
    <t>qlRangeAccrualFloatersCouponStarDate ()</t>
  </si>
  <si>
    <t>qlRangeAccrualFloatersPrice ()</t>
  </si>
  <si>
    <t>qlRangeAccrualLeg ()</t>
  </si>
  <si>
    <t>qlRangeAccrualPricerByBgm ()</t>
  </si>
  <si>
    <t>qlRankReducedSqrt ()</t>
  </si>
  <si>
    <t>qlRatchetMaxPayoff ()</t>
  </si>
  <si>
    <t>qlRatchetMinPayoff ()</t>
  </si>
  <si>
    <t>qlRatchetPayoff ()</t>
  </si>
  <si>
    <t>qlRateHelperEarliestDate ()</t>
  </si>
  <si>
    <t>qlRateHelperImpliedQuote ()</t>
  </si>
  <si>
    <t>qlRateHelperLatestDate ()</t>
  </si>
  <si>
    <t>qlRateHelperQuoteError ()</t>
  </si>
  <si>
    <t>qlRateHelperQuoteIsValid ()</t>
  </si>
  <si>
    <t>qlRateHelperQuoteName ()</t>
  </si>
  <si>
    <t>qlRateHelperQuoteValue ()</t>
  </si>
  <si>
    <t>qlRateHelperRate ()</t>
  </si>
  <si>
    <t>qlRateHelperSelection ()</t>
  </si>
  <si>
    <t>qlRateInstVolDifferences ()</t>
  </si>
  <si>
    <t>qlRateVolDifferences ()</t>
  </si>
  <si>
    <t>qlRelinkableHandleDefaultProbabilityTermStructure ()</t>
  </si>
  <si>
    <t>qlRelinkableHandleLinkTo ()</t>
  </si>
  <si>
    <t>qlRelinkableHandleOptionletVolatilityStructure ()</t>
  </si>
  <si>
    <t>qlRelinkableHandleQuote ()</t>
  </si>
  <si>
    <t>qlRelinkableHandleSwaptionVolatilityStructure ()</t>
  </si>
  <si>
    <t>qlRelinkableHandleYieldTermStructure ()</t>
  </si>
  <si>
    <t>qlRendistatoBasket ()</t>
  </si>
  <si>
    <t>qlRendistatoBasketOutstanding ()</t>
  </si>
  <si>
    <t>qlRendistatoBasketOutstandings ()</t>
  </si>
  <si>
    <t>qlRendistatoBasketSize ()</t>
  </si>
  <si>
    <t>qlRendistatoBasketWeights ()</t>
  </si>
  <si>
    <t>qlRendistatoCalculator ()</t>
  </si>
  <si>
    <t>qlRendistatoCalculatorDuration ()</t>
  </si>
  <si>
    <t>qlRendistatoCalculatorDurations ()</t>
  </si>
  <si>
    <t>qlRendistatoCalculatorEquivalentSwapDuration ()</t>
  </si>
  <si>
    <t>qlRendistatoCalculatorEquivalentSwapLength ()</t>
  </si>
  <si>
    <t>qlRendistatoCalculatorEquivalentSwapRate ()</t>
  </si>
  <si>
    <t>qlRendistatoCalculatorEquivalentSwapSpread ()</t>
  </si>
  <si>
    <t>qlRendistatoCalculatorEquivalentSwapYield ()</t>
  </si>
  <si>
    <t>qlRendistatoCalculatorSwapDurations ()</t>
  </si>
  <si>
    <t>qlRendistatoCalculatorSwapLengths ()</t>
  </si>
  <si>
    <t>qlRendistatoCalculatorSwapRates ()</t>
  </si>
  <si>
    <t>qlRendistatoCalculatorSwapYields ()</t>
  </si>
  <si>
    <t>qlRendistatoCalculatorYield ()</t>
  </si>
  <si>
    <t>qlRendistatoCalculatorYields ()</t>
  </si>
  <si>
    <t>qlRendistatoEquivalentSwapLengthQuote ()</t>
  </si>
  <si>
    <t>qlRendistatoEquivalentSwapSpreadQuote ()</t>
  </si>
  <si>
    <t>qlRho ()</t>
  </si>
  <si>
    <t>qlRiskyFixedBond ()</t>
  </si>
  <si>
    <t>qlSABRInterpolation ()</t>
  </si>
  <si>
    <t>qlSABRInterpolationAlpha ()</t>
  </si>
  <si>
    <t>qlSABRInterpolationBeta ()</t>
  </si>
  <si>
    <t>qlSABRInterpolationEndCriteria ()</t>
  </si>
  <si>
    <t>qlSABRInterpolationExpiry ()</t>
  </si>
  <si>
    <t>qlSABRInterpolationForward ()</t>
  </si>
  <si>
    <t>qlSABRInterpolationMaxError ()</t>
  </si>
  <si>
    <t>qlSABRInterpolationNu ()</t>
  </si>
  <si>
    <t>qlSABRInterpolationRho ()</t>
  </si>
  <si>
    <t>qlSABRInterpolationRmsError ()</t>
  </si>
  <si>
    <t>qlSABRInterpolationWeights ()</t>
  </si>
  <si>
    <t>qlSMMDriftCalculator ()</t>
  </si>
  <si>
    <t>qlSMMDriftCalculatorCompute ()</t>
  </si>
  <si>
    <t>qlSabrInterpolatedSmileSection ()</t>
  </si>
  <si>
    <t>qlSabrInterpolatedSmileSection1 ()</t>
  </si>
  <si>
    <t>qlSabrInterpolatedSmileSectionAlpha ()</t>
  </si>
  <si>
    <t>qlSabrInterpolatedSmileSectionBeta ()</t>
  </si>
  <si>
    <t>qlSabrInterpolatedSmileSectionEndCriteria ()</t>
  </si>
  <si>
    <t>qlSabrInterpolatedSmileSectionError ()</t>
  </si>
  <si>
    <t>qlSabrInterpolatedSmileSectionMaxError ()</t>
  </si>
  <si>
    <t>qlSabrInterpolatedSmileSectionNu ()</t>
  </si>
  <si>
    <t>qlSabrInterpolatedSmileSectionRho ()</t>
  </si>
  <si>
    <t>qlSabrSmileSection ()</t>
  </si>
  <si>
    <t>qlSabrVolSurface ()</t>
  </si>
  <si>
    <t>qlSabrVolatility ()</t>
  </si>
  <si>
    <t>qlSchedule ()</t>
  </si>
  <si>
    <t>qlScheduleBDC ()</t>
  </si>
  <si>
    <t>qlScheduleCalendar ()</t>
  </si>
  <si>
    <t>qlScheduleDates ()</t>
  </si>
  <si>
    <t>qlScheduleEmpty ()</t>
  </si>
  <si>
    <t>qlScheduleEndDate ()</t>
  </si>
  <si>
    <t>qlScheduleEndOfMonth ()</t>
  </si>
  <si>
    <t>qlScheduleFromDateVector ()</t>
  </si>
  <si>
    <t>qlScheduleIsRegular ()</t>
  </si>
  <si>
    <t>qlScheduleNextDate ()</t>
  </si>
  <si>
    <t>qlSchedulePreviousDate ()</t>
  </si>
  <si>
    <t>qlScheduleRule ()</t>
  </si>
  <si>
    <t>qlScheduleSize ()</t>
  </si>
  <si>
    <t>qlScheduleStartDate ()</t>
  </si>
  <si>
    <t>qlScheduleTenor ()</t>
  </si>
  <si>
    <t>qlScheduleTerminationDateBDC ()</t>
  </si>
  <si>
    <t>qlScheduleTruncated ()</t>
  </si>
  <si>
    <t>qlSecondsToString ()</t>
  </si>
  <si>
    <t>qlSequenceStatistics ()</t>
  </si>
  <si>
    <t>qlSequenceStatistics2 ()</t>
  </si>
  <si>
    <t>qlSequenceStatisticsAverageShortfall ()</t>
  </si>
  <si>
    <t>qlSequenceStatisticsCorrelation ()</t>
  </si>
  <si>
    <t>qlSequenceStatisticsCovariance ()</t>
  </si>
  <si>
    <t>qlSequenceStatisticsDownsideDeviation ()</t>
  </si>
  <si>
    <t>qlSequenceStatisticsDownsideVariance ()</t>
  </si>
  <si>
    <t>qlSequenceStatisticsErrorEstimate ()</t>
  </si>
  <si>
    <t>qlSequenceStatisticsGaussianAverageShortfall ()</t>
  </si>
  <si>
    <t>qlSequenceStatisticsGaussianPercentile ()</t>
  </si>
  <si>
    <t>qlSequenceStatisticsGaussianPotentialUpside ()</t>
  </si>
  <si>
    <t>qlSequenceStatisticsGaussianShortfall ()</t>
  </si>
  <si>
    <t>qlSequenceStatisticsGaussianValueAtRisk ()</t>
  </si>
  <si>
    <t>qlSequenceStatisticsInc ()</t>
  </si>
  <si>
    <t>qlSequenceStatisticsInc2 ()</t>
  </si>
  <si>
    <t>qlSequenceStatisticsKurtosis ()</t>
  </si>
  <si>
    <t>qlSequenceStatisticsMax ()</t>
  </si>
  <si>
    <t>qlSequenceStatisticsMean ()</t>
  </si>
  <si>
    <t>qlSequenceStatisticsMin ()</t>
  </si>
  <si>
    <t>qlSequenceStatisticsPercentile ()</t>
  </si>
  <si>
    <t>qlSequenceStatisticsPotentialUpside ()</t>
  </si>
  <si>
    <t>qlSequenceStatisticsRegret ()</t>
  </si>
  <si>
    <t>qlSequenceStatisticsSamples ()</t>
  </si>
  <si>
    <t>qlSequenceStatisticsSemiDeviation ()</t>
  </si>
  <si>
    <t>qlSequenceStatisticsSemiVariance ()</t>
  </si>
  <si>
    <t>qlSequenceStatisticsShortfall ()</t>
  </si>
  <si>
    <t>qlSequenceStatisticsSize ()</t>
  </si>
  <si>
    <t>qlSequenceStatisticsSkewness ()</t>
  </si>
  <si>
    <t>qlSequenceStatisticsStandardDeviation ()</t>
  </si>
  <si>
    <t>qlSequenceStatisticsValueAtRisk ()</t>
  </si>
  <si>
    <t>qlSequenceStatisticsVariance ()</t>
  </si>
  <si>
    <t>qlSequenceStatisticsWeightSum ()</t>
  </si>
  <si>
    <t>qlSettingsEnforceTodaysHistoricFixings ()</t>
  </si>
  <si>
    <t>qlSettingsEvaluationDate ()</t>
  </si>
  <si>
    <t>qlSettingsSetEnforceTodaysHistoricFixings ()</t>
  </si>
  <si>
    <t>qlSettingsSetEvaluationDate ()</t>
  </si>
  <si>
    <t>qlSimpleFloaterPrice ()</t>
  </si>
  <si>
    <t>qlSimpleQuote ()</t>
  </si>
  <si>
    <t>qlSimpleQuoteReset ()</t>
  </si>
  <si>
    <t>qlSimpleQuoteSetTickValue ()</t>
  </si>
  <si>
    <t>qlSimpleQuoteSetValue ()</t>
  </si>
  <si>
    <t>qlSimpleQuoteTickValue ()</t>
  </si>
  <si>
    <t>qlSimplex ()</t>
  </si>
  <si>
    <t>qlSimultaneousCalibrationBrowseCmsMarket ()</t>
  </si>
  <si>
    <t>qlSmileSectionAtmLevel ()</t>
  </si>
  <si>
    <t>qlSmileSectionByCube ()</t>
  </si>
  <si>
    <t>qlSmileSectionByCube2 ()</t>
  </si>
  <si>
    <t>qlSmileSectionDayCounter ()</t>
  </si>
  <si>
    <t>qlSmileSectionExerciseDate ()</t>
  </si>
  <si>
    <t>qlSmileSectionFromSabrVolSurface ()</t>
  </si>
  <si>
    <t>qlSmileSectionVariance ()</t>
  </si>
  <si>
    <t>qlSmileSectionVolatility ()</t>
  </si>
  <si>
    <t>qlSobolRsg ()</t>
  </si>
  <si>
    <t>qlSonia ()</t>
  </si>
  <si>
    <t>qlSparseSabrParameters ()</t>
  </si>
  <si>
    <t>qlSphereCylinderOptimizerClosest ()</t>
  </si>
  <si>
    <t>qlSpreadCdsHelper ()</t>
  </si>
  <si>
    <t>qlSpreadedOptionletVolatility ()</t>
  </si>
  <si>
    <t>qlSpreadedSwaptionVolatility ()</t>
  </si>
  <si>
    <t>qlStatistics ()</t>
  </si>
  <si>
    <t>qlStatisticsAverageShortfall ()</t>
  </si>
  <si>
    <t>qlStatisticsDownsideDeviation ()</t>
  </si>
  <si>
    <t>qlStatisticsDownsideVariance ()</t>
  </si>
  <si>
    <t>qlStatisticsErrorEstimate ()</t>
  </si>
  <si>
    <t>qlStatisticsExpectedShortfall ()</t>
  </si>
  <si>
    <t>qlStatisticsGaussianAverageShortfall ()</t>
  </si>
  <si>
    <t>qlStatisticsGaussianDownsideDeviation ()</t>
  </si>
  <si>
    <t>qlStatisticsGaussianDownsideVariance ()</t>
  </si>
  <si>
    <t>qlStatisticsGaussianExpectedShortfall ()</t>
  </si>
  <si>
    <t>qlStatisticsGaussianPercentile ()</t>
  </si>
  <si>
    <t>qlStatisticsGaussianPotentialUpside ()</t>
  </si>
  <si>
    <t>qlStatisticsGaussianRegret ()</t>
  </si>
  <si>
    <t>qlStatisticsGaussianShortfall ()</t>
  </si>
  <si>
    <t>qlStatisticsGaussianTopPercentile ()</t>
  </si>
  <si>
    <t>qlStatisticsGaussianValueAtRisk ()</t>
  </si>
  <si>
    <t>qlStatisticsKurtosis ()</t>
  </si>
  <si>
    <t>qlStatisticsMax ()</t>
  </si>
  <si>
    <t>qlStatisticsMean ()</t>
  </si>
  <si>
    <t>qlStatisticsMin ()</t>
  </si>
  <si>
    <t>qlStatisticsPercentile ()</t>
  </si>
  <si>
    <t>qlStatisticsPotentialUpside ()</t>
  </si>
  <si>
    <t>qlStatisticsRegret ()</t>
  </si>
  <si>
    <t>qlStatisticsSamples ()</t>
  </si>
  <si>
    <t>qlStatisticsSemiDeviation ()</t>
  </si>
  <si>
    <t>qlStatisticsSemiVariance ()</t>
  </si>
  <si>
    <t>qlStatisticsShortfall ()</t>
  </si>
  <si>
    <t>qlStatisticsSkewness ()</t>
  </si>
  <si>
    <t>qlStatisticsStandardDeviation ()</t>
  </si>
  <si>
    <t>qlStatisticsTopPercentile ()</t>
  </si>
  <si>
    <t>qlStatisticsValueAtRisk ()</t>
  </si>
  <si>
    <t>qlStatisticsVariance ()</t>
  </si>
  <si>
    <t>qlStatisticsWeightSum ()</t>
  </si>
  <si>
    <t>qlSteepestDescent ()</t>
  </si>
  <si>
    <t>qlStickyMaxPayoff ()</t>
  </si>
  <si>
    <t>qlStickyMinPayoff ()</t>
  </si>
  <si>
    <t>qlStickyPayoff ()</t>
  </si>
  <si>
    <t>qlStrikedTypePayoff ()</t>
  </si>
  <si>
    <t>qlStrippedOptionlet ()</t>
  </si>
  <si>
    <t>qlStrippedOptionletAdapter ()</t>
  </si>
  <si>
    <t>qlStrippedOptionletBaseAtmOptionletRates ()</t>
  </si>
  <si>
    <t>qlStrippedOptionletBaseBusinessDayConvention ()</t>
  </si>
  <si>
    <t>qlStrippedOptionletBaseCalendar ()</t>
  </si>
  <si>
    <t>qlStrippedOptionletBaseDayCounter ()</t>
  </si>
  <si>
    <t>qlStrippedOptionletBaseOptionletFixingDates ()</t>
  </si>
  <si>
    <t>qlStrippedOptionletBaseOptionletFixingTimes ()</t>
  </si>
  <si>
    <t>qlStrippedOptionletBaseOptionletVolatilities ()</t>
  </si>
  <si>
    <t>qlStrippedOptionletBaseSettlementDays ()</t>
  </si>
  <si>
    <t>qlStrippedOptionletBaseStrikes ()</t>
  </si>
  <si>
    <t>qlSwap ()</t>
  </si>
  <si>
    <t>qlSwapDerivative ()</t>
  </si>
  <si>
    <t>qlSwapIndex ()</t>
  </si>
  <si>
    <t>qlSwapIndexFixedLegBDC ()</t>
  </si>
  <si>
    <t>qlSwapIndexFixedLegTenor ()</t>
  </si>
  <si>
    <t>qlSwapLegAnalysis ()</t>
  </si>
  <si>
    <t>qlSwapLegBPS ()</t>
  </si>
  <si>
    <t>qlSwapLegNPV ()</t>
  </si>
  <si>
    <t>qlSwapMaturityDate ()</t>
  </si>
  <si>
    <t>qlSwapRateHelper ()</t>
  </si>
  <si>
    <t>qlSwapRateHelper2 ()</t>
  </si>
  <si>
    <t>qlSwapRateHelperForwardStart ()</t>
  </si>
  <si>
    <t>qlSwapRateHelperSpread ()</t>
  </si>
  <si>
    <t>qlSwapStartDate ()</t>
  </si>
  <si>
    <t>qlSwaption ()</t>
  </si>
  <si>
    <t>qlSwaptionImpliedVolatility ()</t>
  </si>
  <si>
    <t>qlSwaptionSettlementType ()</t>
  </si>
  <si>
    <t>qlSwaptionType ()</t>
  </si>
  <si>
    <t>qlSwaptionVTSBlackVariance ()</t>
  </si>
  <si>
    <t>qlSwaptionVTSBlackVariance2 ()</t>
  </si>
  <si>
    <t>qlSwaptionVTSBusinessDayConvention ()</t>
  </si>
  <si>
    <t>qlSwaptionVTSMatrix ()</t>
  </si>
  <si>
    <t>qlSwaptionVTSMatrixLocate ()</t>
  </si>
  <si>
    <t>qlSwaptionVTSMatrixOptionDates ()</t>
  </si>
  <si>
    <t>qlSwaptionVTSMatrixOptionTenors ()</t>
  </si>
  <si>
    <t>qlSwaptionVTSMatrixSwapTenors ()</t>
  </si>
  <si>
    <t>qlSwaptionVTSMaxSwapTenor ()</t>
  </si>
  <si>
    <t>qlSwaptionVTSOptionDateFromTenor ()</t>
  </si>
  <si>
    <t>qlSwaptionVTSSwapLength ()</t>
  </si>
  <si>
    <t>qlSwaptionVTSSwapLength2 ()</t>
  </si>
  <si>
    <t>qlSwaptionVTSVolatility ()</t>
  </si>
  <si>
    <t>qlSwaptionVTSVolatility2 ()</t>
  </si>
  <si>
    <t>qlSwaptionVTSatmStrike ()</t>
  </si>
  <si>
    <t>qlSwaptionVTSatmStrike2 ()</t>
  </si>
  <si>
    <t>qlSwaptionVolCube1 ()</t>
  </si>
  <si>
    <t>qlSwaptionVolCube2 ()</t>
  </si>
  <si>
    <t>qlSymmetricSchurDecomposition ()</t>
  </si>
  <si>
    <t>qlSymmetricSchurDecompositionEigenvalues ()</t>
  </si>
  <si>
    <t>qlSymmetricSchurDecompositionEigenvectors ()</t>
  </si>
  <si>
    <t>qlSyntheticCDO ()</t>
  </si>
  <si>
    <t>qlTBinomialLossmodel ()</t>
  </si>
  <si>
    <t>qlTDefaultProbLM ()</t>
  </si>
  <si>
    <t>qlTLMAssetCorrel ()</t>
  </si>
  <si>
    <t>qlTLMDefaultCorrel ()</t>
  </si>
  <si>
    <t>qlTLMProbNHits ()</t>
  </si>
  <si>
    <t>qlTMCLossModel ()</t>
  </si>
  <si>
    <t>qlTRandomRRMCLossModel ()</t>
  </si>
  <si>
    <t>qlTSaddlePointLossmodel ()</t>
  </si>
  <si>
    <t>qlTermStructureCalendar ()</t>
  </si>
  <si>
    <t>qlTermStructureDayCounter ()</t>
  </si>
  <si>
    <t>qlTermStructureMaxDate ()</t>
  </si>
  <si>
    <t>qlTermStructureReferenceDate ()</t>
  </si>
  <si>
    <t>qlTermStructureSettlementDays ()</t>
  </si>
  <si>
    <t>qlTermStructureTimeFromReference ()</t>
  </si>
  <si>
    <t>qlTerminalMeasure ()</t>
  </si>
  <si>
    <t>qlTheta ()</t>
  </si>
  <si>
    <t>qlThetaPerDay ()</t>
  </si>
  <si>
    <t>qlTimeHomogeneousForwardCorrelation ()</t>
  </si>
  <si>
    <t>qlTimeSeries ()</t>
  </si>
  <si>
    <t>qlTimeSeriesDates ()</t>
  </si>
  <si>
    <t>qlTimeSeriesEmpty ()</t>
  </si>
  <si>
    <t>qlTimeSeriesFirstDate ()</t>
  </si>
  <si>
    <t>qlTimeSeriesFromIndex ()</t>
  </si>
  <si>
    <t>qlTimeSeriesLastDate ()</t>
  </si>
  <si>
    <t>qlTimeSeriesSize ()</t>
  </si>
  <si>
    <t>qlTimeSeriesValue ()</t>
  </si>
  <si>
    <t>qlTimeSeriesValues ()</t>
  </si>
  <si>
    <t>qlUpfrontCdsHelper ()</t>
  </si>
  <si>
    <t>qlVanillaOption ()</t>
  </si>
  <si>
    <t>qlVanillaSwap ()</t>
  </si>
  <si>
    <t>qlVanillaSwapFairRate ()</t>
  </si>
  <si>
    <t>qlVanillaSwapFairSpread ()</t>
  </si>
  <si>
    <t>qlVanillaSwapFixedDayCount ()</t>
  </si>
  <si>
    <t>qlVanillaSwapFixedLegAnalysis ()</t>
  </si>
  <si>
    <t>qlVanillaSwapFixedLegBPS ()</t>
  </si>
  <si>
    <t>qlVanillaSwapFixedLegNPV ()</t>
  </si>
  <si>
    <t>qlVanillaSwapFixedRate ()</t>
  </si>
  <si>
    <t>qlVanillaSwapFloatingDayCount ()</t>
  </si>
  <si>
    <t>qlVanillaSwapFloatingLegAnalysis ()</t>
  </si>
  <si>
    <t>qlVanillaSwapFloatingLegBPS ()</t>
  </si>
  <si>
    <t>qlVanillaSwapFloatingLegNPV ()</t>
  </si>
  <si>
    <t>qlVanillaSwapFromSwapIndex ()</t>
  </si>
  <si>
    <t>qlVanillaSwapFromSwapRateHelper ()</t>
  </si>
  <si>
    <t>qlVanillaSwapNominal ()</t>
  </si>
  <si>
    <t>qlVanillaSwapPaymentConvention ()</t>
  </si>
  <si>
    <t>qlVanillaSwapSpread ()</t>
  </si>
  <si>
    <t>qlVanillaSwapType ()</t>
  </si>
  <si>
    <t>qlVariates ()</t>
  </si>
  <si>
    <t>qlVasicek ()</t>
  </si>
  <si>
    <t>qlVega ()</t>
  </si>
  <si>
    <t>qlVersion ()</t>
  </si>
  <si>
    <t>qlVolCubeAtmCalibrated ()</t>
  </si>
  <si>
    <t>qlVolatilitySpreads ()</t>
  </si>
  <si>
    <t>qlVolatilitySpreads2 ()</t>
  </si>
  <si>
    <t>qlVolatilityTermStructureBusinessDayConvention ()</t>
  </si>
  <si>
    <t>qlVolatilityTermStructureMaxStrike ()</t>
  </si>
  <si>
    <t>qlVolatilityTermStructureMinStrike ()</t>
  </si>
  <si>
    <t>qlVolatilityTermStructureOptionDateFromTenor ()</t>
  </si>
  <si>
    <t>qlYieldTSDiscount ()</t>
  </si>
  <si>
    <t>qlYieldTSForwardRate ()</t>
  </si>
  <si>
    <t>qlYieldTSForwardRate2 ()</t>
  </si>
  <si>
    <t>qlYieldTSZeroRate ()</t>
  </si>
  <si>
    <t>qlZeroCouponBond ()</t>
  </si>
  <si>
    <t>qlZeroCurve ()</t>
  </si>
  <si>
    <t>qlxlVersion ()</t>
  </si>
  <si>
    <t>SourceForge logo copyright © Open Source Tec</t>
  </si>
  <si>
    <t>qlCalendarAdvance</t>
  </si>
  <si>
    <t>vector&lt;long&gt; returnValue</t>
  </si>
  <si>
    <t>qlCalendarAdvance(</t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</si>
  <si>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</si>
  <si>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long</t>
    </r>
    <r>
      <rPr>
        <sz val="10"/>
        <color rgb="FF000000"/>
        <rFont val="Courier New"/>
        <family val="3"/>
      </rPr>
      <t xml:space="preserve"> StartDate</t>
    </r>
  </si>
  <si>
    <t>vector&lt;string&gt; Period</t>
  </si>
  <si>
    <r>
      <t>string</t>
    </r>
    <r>
      <rPr>
        <sz val="10"/>
        <color rgb="FF000000"/>
        <rFont val="Courier New"/>
        <family val="3"/>
      </rPr>
      <t xml:space="preserve"> BusinessDayConvention</t>
    </r>
  </si>
  <si>
    <t>advances a date according to a given calendar.</t>
  </si>
  <si>
    <t>calendar</t>
  </si>
  <si>
    <t>ID of Enumeration of class QuantLib::Calendar</t>
  </si>
  <si>
    <t>StartDate</t>
  </si>
  <si>
    <t>start date to be advanced.</t>
  </si>
  <si>
    <t>Period</t>
  </si>
  <si>
    <t>period(s) to advance (e.g. 2D for two days , 3W for three weeks, 6M for six months, 1Y for one year).</t>
  </si>
  <si>
    <t>BusinessDayConvention</t>
  </si>
  <si>
    <t>rolling convention. Default value = Following.</t>
  </si>
  <si>
    <t>flag to enforce end of month convention. Default value = false.</t>
  </si>
  <si>
    <t>IC</t>
  </si>
  <si>
    <t>Notional</t>
  </si>
  <si>
    <t>M(maturity)</t>
  </si>
  <si>
    <t>P(0)</t>
  </si>
  <si>
    <t>tasso bootstrappato</t>
  </si>
  <si>
    <t>time factor</t>
  </si>
  <si>
    <t>discount factor</t>
  </si>
  <si>
    <t>discount factor da funzione</t>
  </si>
  <si>
    <t>Reference Date Bootstrap</t>
  </si>
  <si>
    <t>differenza</t>
  </si>
  <si>
    <t>index tenor: SW (1W), 2W, 3W, 1M, 2M, 3M, 4M, 5M, 6M, 7M, 8M, 9M, 10M, 11M, 12M (1Y).</t>
  </si>
  <si>
    <t>Euribor6M</t>
  </si>
  <si>
    <t>Parametro</t>
  </si>
  <si>
    <t>Documentazione</t>
  </si>
  <si>
    <t>Input</t>
  </si>
  <si>
    <t>qlEuribor</t>
  </si>
  <si>
    <t>/BSYM/CMPL/EUFR00F</t>
  </si>
  <si>
    <t>3M/9M</t>
  </si>
  <si>
    <t>FRA</t>
  </si>
  <si>
    <t>/BSYM/ICPL/EUFR0CI</t>
  </si>
  <si>
    <t>6M/1Y</t>
  </si>
  <si>
    <t>/BSYM/ICPL/EUFR0F1</t>
  </si>
  <si>
    <t>1Y/18M</t>
  </si>
  <si>
    <t>/BSYM/ICPL/EUFR011F</t>
  </si>
  <si>
    <t>18M/2Y</t>
  </si>
  <si>
    <t>/BSYM/ICPL/EUFR1F2</t>
  </si>
  <si>
    <t>30/360</t>
  </si>
  <si>
    <t>/BSYM/ICPL/EUSA3</t>
  </si>
  <si>
    <t>/BSYM/ICPL/EUSA4</t>
  </si>
  <si>
    <t>/BSYM/ICPL/EUSA5</t>
  </si>
  <si>
    <t>/BSYM/ICPL/EUSA6</t>
  </si>
  <si>
    <t>/BSYM/ICPL/EUSA7</t>
  </si>
  <si>
    <t>/BSYM/ICPL/EUSA8</t>
  </si>
  <si>
    <t>/BSYM/ICPL/EUSA9</t>
  </si>
  <si>
    <t>/BSYM/ICPL/EUSA10</t>
  </si>
  <si>
    <t>/BSYM/ICPL/EUSA11</t>
  </si>
  <si>
    <t>/BSYM/ICPL/EUSA12</t>
  </si>
  <si>
    <t>13Y</t>
  </si>
  <si>
    <t>13 Years</t>
  </si>
  <si>
    <t>/BSYM/ICPL/EUSA13</t>
  </si>
  <si>
    <t>14Y</t>
  </si>
  <si>
    <t>14 Years</t>
  </si>
  <si>
    <t>/BSYM/ICPL/EUSA14</t>
  </si>
  <si>
    <t>/BSYM/ICPL/EUSA15</t>
  </si>
  <si>
    <t>16Y</t>
  </si>
  <si>
    <t>16 Years</t>
  </si>
  <si>
    <t>/BSYM/ICPL/EUSA16</t>
  </si>
  <si>
    <t>17Y</t>
  </si>
  <si>
    <t>17 Years</t>
  </si>
  <si>
    <t>/BSYM/ICPL/EUSA17</t>
  </si>
  <si>
    <t>18Y</t>
  </si>
  <si>
    <t>18 Years</t>
  </si>
  <si>
    <t>/BSYM/ICPL/EUSA18</t>
  </si>
  <si>
    <t>19Y</t>
  </si>
  <si>
    <t>19 Years</t>
  </si>
  <si>
    <t>/BSYM/ICPL/EUSA19</t>
  </si>
  <si>
    <t>/BSYM/ICPL/EUSA20</t>
  </si>
  <si>
    <t>21Y</t>
  </si>
  <si>
    <t>21 Years</t>
  </si>
  <si>
    <t>/BSYM/ICPL/EUSA21</t>
  </si>
  <si>
    <t>22Y</t>
  </si>
  <si>
    <t>22 Years</t>
  </si>
  <si>
    <t>/BSYM/ICPL/EUSA22</t>
  </si>
  <si>
    <t>23Y</t>
  </si>
  <si>
    <t>23 Years</t>
  </si>
  <si>
    <t>/BSYM/ICPL/EUSA23</t>
  </si>
  <si>
    <t>24Y</t>
  </si>
  <si>
    <t>24 Years</t>
  </si>
  <si>
    <t>/BSYM/ICPL/EUSA24</t>
  </si>
  <si>
    <t>/BSYM/ICPL/EUSA25</t>
  </si>
  <si>
    <t>26Y</t>
  </si>
  <si>
    <t>26 Years</t>
  </si>
  <si>
    <t>/BSYM/ICPL/EUSA26</t>
  </si>
  <si>
    <t>27Y</t>
  </si>
  <si>
    <t>27 Years</t>
  </si>
  <si>
    <t>/BSYM/ICPL/EUSA27</t>
  </si>
  <si>
    <t>28Y</t>
  </si>
  <si>
    <t>28 Years</t>
  </si>
  <si>
    <t>/BSYM/ICPL/EUSA28</t>
  </si>
  <si>
    <t>29Y</t>
  </si>
  <si>
    <t>29 Years</t>
  </si>
  <si>
    <t>/BSYM/ICPL/EUSA29</t>
  </si>
  <si>
    <t>/BSYM/ICPL/EUSA30</t>
  </si>
  <si>
    <t>35Y</t>
  </si>
  <si>
    <t>35 Years</t>
  </si>
  <si>
    <t>/BSYM/ICPL/EUSA35</t>
  </si>
  <si>
    <t>/BSYM/ICPL/EUSA40</t>
  </si>
  <si>
    <t>/BSYM/ICPL/EUSA50</t>
  </si>
  <si>
    <t>/BSYM/ICPL/EUSA60</t>
  </si>
  <si>
    <t>qlFraRateHelper2</t>
  </si>
  <si>
    <t>qlFraRateHelper2(</t>
  </si>
  <si>
    <r>
      <t>string</t>
    </r>
    <r>
      <rPr>
        <sz val="10"/>
        <color rgb="FF000000"/>
        <rFont val="Courier New"/>
        <family val="3"/>
      </rPr>
      <t xml:space="preserve"> PeriodToStart</t>
    </r>
  </si>
  <si>
    <r>
      <t>long</t>
    </r>
    <r>
      <rPr>
        <sz val="10"/>
        <color rgb="FF000000"/>
        <rFont val="Courier New"/>
        <family val="3"/>
      </rPr>
      <t xml:space="preserve"> LengthInMonths</t>
    </r>
  </si>
  <si>
    <t>Construct an object of class FraRateHelper and return its id</t>
  </si>
  <si>
    <t>PeriodToStart</t>
  </si>
  <si>
    <t>Period to start date.</t>
  </si>
  <si>
    <t>LengthInMonths</t>
  </si>
  <si>
    <t>months to end.</t>
  </si>
  <si>
    <t>30/360 (Italian)</t>
  </si>
  <si>
    <t>AllDepos</t>
  </si>
  <si>
    <t>EONIACurve</t>
  </si>
  <si>
    <t>qlDiscountCurve</t>
  </si>
  <si>
    <t>qlDiscountCurve(</t>
  </si>
  <si>
    <t>vector&lt;long&gt; CurveDates</t>
  </si>
  <si>
    <t>vector&lt;double&gt; CurveDiscounts</t>
  </si>
  <si>
    <t>Construct an object of class DiscountCurve and return its id</t>
  </si>
  <si>
    <t>CurveDates</t>
  </si>
  <si>
    <t>dates of the curve.</t>
  </si>
  <si>
    <t>CurveDiscounts</t>
  </si>
  <si>
    <t>discount factors for the above dates.</t>
  </si>
  <si>
    <t>Eonia_Curve_Bootstrapping</t>
  </si>
  <si>
    <t>Swap_6M</t>
  </si>
  <si>
    <t>versione</t>
  </si>
  <si>
    <t>2Y#0003</t>
  </si>
  <si>
    <t/>
  </si>
  <si>
    <t>EONIA!#0003</t>
  </si>
  <si>
    <t>Settlement days swap</t>
  </si>
  <si>
    <t>CashFlowSwap</t>
  </si>
  <si>
    <t>DatePagamento</t>
  </si>
  <si>
    <t>cedola</t>
  </si>
  <si>
    <t>Nozionale</t>
  </si>
  <si>
    <t>PV (FloatingLeg)</t>
  </si>
  <si>
    <t>discount factor analitico</t>
  </si>
  <si>
    <t>term</t>
  </si>
  <si>
    <t>df (da curva già calcolato)</t>
  </si>
  <si>
    <t>da curva</t>
  </si>
  <si>
    <t>Esempio Parametro</t>
  </si>
  <si>
    <t>qlOISRateHelper</t>
  </si>
  <si>
    <t>qlOISRateHelper(</t>
  </si>
  <si>
    <t>Construct an object of class OISRateHelper and return its id</t>
  </si>
  <si>
    <t>SettlDays</t>
  </si>
  <si>
    <t>swap settlement days.</t>
  </si>
  <si>
    <t>FixedRate</t>
  </si>
  <si>
    <t>ONIndex</t>
  </si>
  <si>
    <t>floating leg OvernightIndex object ID.</t>
  </si>
  <si>
    <r>
      <t>long</t>
    </r>
    <r>
      <rPr>
        <sz val="10"/>
        <color rgb="FF000000"/>
        <rFont val="Courier New"/>
        <family val="3"/>
      </rPr>
      <t xml:space="preserve"> SettlDays</t>
    </r>
  </si>
  <si>
    <r>
      <t>string</t>
    </r>
    <r>
      <rPr>
        <sz val="10"/>
        <color rgb="FF000000"/>
        <rFont val="Courier New"/>
        <family val="3"/>
      </rPr>
      <t xml:space="preserve"> FixedRate</t>
    </r>
  </si>
  <si>
    <r>
      <t>string</t>
    </r>
    <r>
      <rPr>
        <sz val="10"/>
        <color rgb="FF000000"/>
        <rFont val="Courier New"/>
        <family val="3"/>
      </rPr>
      <t xml:space="preserve"> ONIndex</t>
    </r>
  </si>
  <si>
    <t>qlVanillaSwapFromSwapRateHelper</t>
  </si>
  <si>
    <t>qlVanillaSwapFromSwapRateHelper(</t>
  </si>
  <si>
    <r>
      <t>string</t>
    </r>
    <r>
      <rPr>
        <sz val="10"/>
        <color rgb="FF000000"/>
        <rFont val="Courier New"/>
        <family val="3"/>
      </rPr>
      <t xml:space="preserve"> SwapRateHelper</t>
    </r>
  </si>
  <si>
    <t>Construct an object of class VanillaSwap and return its id</t>
  </si>
  <si>
    <t>C++, Excel</t>
  </si>
  <si>
    <t>SwapRateHelper</t>
  </si>
  <si>
    <t>SwapRateHelper object ID.</t>
  </si>
  <si>
    <t>VanillaSwapRateHelper</t>
  </si>
  <si>
    <t>qlSwapRateHelper</t>
  </si>
  <si>
    <t>qlSwapRateHelper(</t>
  </si>
  <si>
    <r>
      <t>string</t>
    </r>
    <r>
      <rPr>
        <sz val="10"/>
        <color rgb="FF000000"/>
        <rFont val="Courier New"/>
        <family val="3"/>
      </rPr>
      <t xml:space="preserve"> SwapIndex</t>
    </r>
  </si>
  <si>
    <t>SwapIndex</t>
  </si>
  <si>
    <t>SwapIndex object ID.</t>
  </si>
  <si>
    <t>2Y_EONIA_S</t>
  </si>
  <si>
    <t>2D</t>
  </si>
  <si>
    <t>EONIA_2Y_S</t>
  </si>
  <si>
    <t>SwapRateHelper2</t>
  </si>
  <si>
    <t>OIS_2Y_CF</t>
  </si>
  <si>
    <t>Object ID</t>
  </si>
  <si>
    <t>qlSwapLegAnalysis</t>
  </si>
  <si>
    <t>vector&lt;vector&lt;any&gt; &gt; returnValue</t>
  </si>
  <si>
    <t>qlSwapLegAnalysis(</t>
  </si>
  <si>
    <r>
      <t>long</t>
    </r>
    <r>
      <rPr>
        <sz val="10"/>
        <color rgb="FF000000"/>
        <rFont val="Courier New"/>
        <family val="3"/>
      </rPr>
      <t xml:space="preserve"> LegNumber</t>
    </r>
  </si>
  <si>
    <r>
      <t>long</t>
    </r>
    <r>
      <rPr>
        <sz val="10"/>
        <color rgb="FF000000"/>
        <rFont val="Courier New"/>
        <family val="3"/>
      </rPr>
      <t xml:space="preserve"> AfterDate</t>
    </r>
  </si>
  <si>
    <t>Returns the cash flow analysis of the i-th leg for the given Swap object.</t>
  </si>
  <si>
    <t>id of existing QuantLibAddin::Swap object</t>
  </si>
  <si>
    <t>LegNumber</t>
  </si>
  <si>
    <t>Zero based leg number (e.g. use 0 for the first leg, 1 for the second leg, etc.).</t>
  </si>
  <si>
    <t>AfterDate</t>
  </si>
  <si>
    <t>Shows only cashflows after given date Default value = QuantLib::Date().</t>
  </si>
  <si>
    <t>Leg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</si>
</sst>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3" formatCode="_(* #,##0.00_);_(* \(#,##0.00\);_(* &quot;-&quot;??_);_(@_)"/>
    <numFmt numFmtId="164" formatCode="0.0000%"/>
    <numFmt numFmtId="165" formatCode="0.0000000000%"/>
    <numFmt numFmtId="166" formatCode="0.00000000"/>
    <numFmt numFmtId="167" formatCode="_(* #,##0.000000000_);_(* \(#,##0.000000000\);_(* &quot;-&quot;??_);_(@_)"/>
    <numFmt numFmtId="168" formatCode="0.000000"/>
    <numFmt numFmtId="169" formatCode="0.00000%"/>
    <numFmt numFmtId="170" formatCode="0.000000000"/>
    <numFmt numFmtId="171" formatCode="0.000%"/>
    <numFmt numFmtId="172" formatCode="_(* #,##0.000000_);_(* \(#,##0.000000\);_(* &quot;-&quot;??_);_(@_)"/>
    <numFmt numFmtId="173" formatCode="_(* #,##0.0000000_);_(* \(#,##0.0000000\);_(* &quot;-&quot;??_);_(@_)"/>
    <numFmt numFmtId="174" formatCode="0.0000000"/>
    <numFmt numFmtId="175" formatCode="0.00000"/>
    <numFmt numFmtId="176" formatCode="0.0000"/>
    <numFmt numFmtId="185" formatCode="0.00000000000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60202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Courier New"/>
      <family val="3"/>
    </font>
    <font>
      <sz val="10"/>
      <color rgb="FF604020"/>
      <name val="Courier New"/>
      <family val="3"/>
    </font>
    <font>
      <b/>
      <sz val="10"/>
      <color rgb="FF000000"/>
      <name val="Arial"/>
      <family val="2"/>
    </font>
    <font>
      <sz val="7.5"/>
      <color rgb="FF000000"/>
      <name val="Arial"/>
      <family val="2"/>
    </font>
    <font>
      <b/>
      <sz val="7.5"/>
      <color rgb="FF000000"/>
      <name val="Arial"/>
      <family val="2"/>
    </font>
    <font>
      <sz val="8"/>
      <name val="Courier New"/>
      <family val="3"/>
    </font>
    <font>
      <b/>
      <sz val="8"/>
      <name val="Courier New"/>
      <family val="3"/>
    </font>
    <font>
      <sz val="8"/>
      <color indexed="10"/>
      <name val="Courier New"/>
      <family val="3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24"/>
      <color rgb="FF6B834B"/>
      <name val="Arial"/>
      <family val="2"/>
    </font>
    <font>
      <sz val="8"/>
      <color rgb="FF87A65F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FA00F0"/>
      <name val="Arial"/>
      <family val="2"/>
    </font>
    <font>
      <sz val="11"/>
      <color rgb="FF9C0006"/>
      <name val="Calibri"/>
      <family val="2"/>
      <scheme val="minor"/>
    </font>
    <font>
      <b/>
      <sz val="8"/>
      <color theme="3" tint="-0.499984740745262"/>
      <name val="Courier New"/>
      <family val="3"/>
    </font>
    <font>
      <b/>
      <sz val="7.5"/>
      <color rgb="FFFA00F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rgb="FFD4D0C8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22"/>
        <bgColor indexed="26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7CE"/>
      </patternFill>
    </fill>
  </fills>
  <borders count="3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C4CFE5"/>
      </left>
      <right style="medium">
        <color rgb="FFC4CFE5"/>
      </right>
      <top style="medium">
        <color rgb="FFC4CFE5"/>
      </top>
      <bottom style="medium">
        <color rgb="FFC4CFE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C4CFE5"/>
      </left>
      <right/>
      <top style="medium">
        <color rgb="FFC4CFE5"/>
      </top>
      <bottom style="medium">
        <color rgb="FFC4CFE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5" fillId="0" borderId="0"/>
    <xf numFmtId="0" fontId="22" fillId="0" borderId="0" applyNumberFormat="0" applyFill="0" applyBorder="0" applyAlignment="0" applyProtection="0"/>
    <xf numFmtId="0" fontId="24" fillId="14" borderId="0" applyNumberFormat="0" applyBorder="0" applyAlignment="0" applyProtection="0"/>
  </cellStyleXfs>
  <cellXfs count="180">
    <xf numFmtId="0" fontId="0" fillId="0" borderId="0" xfId="0"/>
    <xf numFmtId="0" fontId="5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0" fillId="0" borderId="3" xfId="0" applyBorder="1"/>
    <xf numFmtId="0" fontId="0" fillId="4" borderId="3" xfId="0" applyFill="1" applyBorder="1"/>
    <xf numFmtId="0" fontId="9" fillId="5" borderId="4" xfId="0" applyFont="1" applyFill="1" applyBorder="1" applyAlignment="1">
      <alignment horizontal="center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0" fontId="10" fillId="6" borderId="4" xfId="0" applyFont="1" applyFill="1" applyBorder="1"/>
    <xf numFmtId="0" fontId="10" fillId="5" borderId="4" xfId="0" applyFont="1" applyFill="1" applyBorder="1" applyAlignment="1">
      <alignment horizontal="center"/>
    </xf>
    <xf numFmtId="0" fontId="0" fillId="0" borderId="0" xfId="0"/>
    <xf numFmtId="14" fontId="0" fillId="0" borderId="0" xfId="0" applyNumberFormat="1"/>
    <xf numFmtId="0" fontId="9" fillId="5" borderId="5" xfId="0" applyFont="1" applyFill="1" applyBorder="1" applyAlignment="1">
      <alignment horizontal="center" wrapText="1"/>
    </xf>
    <xf numFmtId="0" fontId="9" fillId="4" borderId="5" xfId="0" applyFont="1" applyFill="1" applyBorder="1" applyAlignment="1">
      <alignment horizontal="center" wrapText="1"/>
    </xf>
    <xf numFmtId="43" fontId="0" fillId="4" borderId="0" xfId="1" applyFont="1" applyFill="1"/>
    <xf numFmtId="43" fontId="0" fillId="4" borderId="0" xfId="0" applyNumberFormat="1" applyFill="1"/>
    <xf numFmtId="0" fontId="12" fillId="7" borderId="3" xfId="0" applyFont="1" applyFill="1" applyBorder="1" applyAlignment="1">
      <alignment horizontal="center"/>
    </xf>
    <xf numFmtId="0" fontId="12" fillId="0" borderId="3" xfId="0" applyFont="1" applyBorder="1"/>
    <xf numFmtId="164" fontId="12" fillId="7" borderId="3" xfId="0" applyNumberFormat="1" applyFont="1" applyFill="1" applyBorder="1" applyAlignment="1">
      <alignment horizontal="center"/>
    </xf>
    <xf numFmtId="0" fontId="12" fillId="7" borderId="3" xfId="0" applyFont="1" applyFill="1" applyBorder="1" applyAlignment="1">
      <alignment horizontal="right"/>
    </xf>
    <xf numFmtId="0" fontId="3" fillId="3" borderId="3" xfId="4" applyBorder="1" applyAlignment="1">
      <alignment horizontal="center"/>
    </xf>
    <xf numFmtId="0" fontId="2" fillId="2" borderId="3" xfId="3" applyBorder="1"/>
    <xf numFmtId="0" fontId="16" fillId="0" borderId="0" xfId="0" applyFont="1" applyAlignment="1">
      <alignment vertical="center" wrapText="1"/>
    </xf>
    <xf numFmtId="0" fontId="13" fillId="9" borderId="3" xfId="0" applyFont="1" applyFill="1" applyBorder="1" applyAlignment="1">
      <alignment horizontal="right"/>
    </xf>
    <xf numFmtId="0" fontId="13" fillId="8" borderId="6" xfId="0" applyFont="1" applyFill="1" applyBorder="1" applyAlignment="1">
      <alignment horizontal="right"/>
    </xf>
    <xf numFmtId="0" fontId="14" fillId="9" borderId="6" xfId="0" applyFont="1" applyFill="1" applyBorder="1" applyAlignment="1">
      <alignment horizontal="center"/>
    </xf>
    <xf numFmtId="0" fontId="13" fillId="10" borderId="7" xfId="0" applyFont="1" applyFill="1" applyBorder="1" applyAlignment="1">
      <alignment horizontal="right"/>
    </xf>
    <xf numFmtId="0" fontId="0" fillId="10" borderId="7" xfId="0" applyFill="1" applyBorder="1"/>
    <xf numFmtId="0" fontId="13" fillId="8" borderId="8" xfId="0" applyFont="1" applyFill="1" applyBorder="1" applyAlignment="1">
      <alignment horizontal="right"/>
    </xf>
    <xf numFmtId="0" fontId="13" fillId="8" borderId="9" xfId="0" applyFont="1" applyFill="1" applyBorder="1" applyAlignment="1">
      <alignment horizontal="right"/>
    </xf>
    <xf numFmtId="0" fontId="13" fillId="8" borderId="10" xfId="0" applyFont="1" applyFill="1" applyBorder="1" applyAlignment="1">
      <alignment horizontal="right"/>
    </xf>
    <xf numFmtId="0" fontId="10" fillId="5" borderId="11" xfId="5" applyFont="1" applyFill="1" applyBorder="1"/>
    <xf numFmtId="0" fontId="0" fillId="0" borderId="12" xfId="0" applyBorder="1"/>
    <xf numFmtId="0" fontId="0" fillId="0" borderId="11" xfId="0" applyBorder="1"/>
    <xf numFmtId="164" fontId="12" fillId="7" borderId="13" xfId="0" applyNumberFormat="1" applyFont="1" applyFill="1" applyBorder="1" applyAlignment="1">
      <alignment horizontal="center"/>
    </xf>
    <xf numFmtId="0" fontId="3" fillId="3" borderId="13" xfId="4" applyBorder="1" applyAlignment="1">
      <alignment horizontal="center"/>
    </xf>
    <xf numFmtId="0" fontId="2" fillId="2" borderId="13" xfId="3" applyBorder="1"/>
    <xf numFmtId="0" fontId="12" fillId="7" borderId="13" xfId="0" applyFont="1" applyFill="1" applyBorder="1" applyAlignment="1">
      <alignment horizontal="center"/>
    </xf>
    <xf numFmtId="0" fontId="12" fillId="7" borderId="13" xfId="0" applyFont="1" applyFill="1" applyBorder="1" applyAlignment="1">
      <alignment horizontal="right"/>
    </xf>
    <xf numFmtId="0" fontId="0" fillId="0" borderId="14" xfId="0" applyBorder="1"/>
    <xf numFmtId="165" fontId="0" fillId="0" borderId="3" xfId="2" applyNumberFormat="1" applyFont="1" applyBorder="1"/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0" xfId="0" applyFont="1" applyAlignment="1">
      <alignment horizontal="left" vertical="center" wrapText="1" indent="5"/>
    </xf>
    <xf numFmtId="0" fontId="8" fillId="0" borderId="0" xfId="0" applyFont="1" applyAlignment="1">
      <alignment horizontal="left" vertical="center" wrapText="1" indent="5"/>
    </xf>
    <xf numFmtId="0" fontId="17" fillId="0" borderId="0" xfId="0" applyFont="1" applyAlignment="1">
      <alignment vertical="center" wrapText="1"/>
    </xf>
    <xf numFmtId="0" fontId="14" fillId="9" borderId="3" xfId="0" applyFont="1" applyFill="1" applyBorder="1" applyAlignment="1">
      <alignment horizontal="center"/>
    </xf>
    <xf numFmtId="0" fontId="5" fillId="0" borderId="3" xfId="0" applyFont="1" applyBorder="1" applyAlignment="1">
      <alignment vertical="top"/>
    </xf>
    <xf numFmtId="0" fontId="13" fillId="8" borderId="15" xfId="0" applyFont="1" applyFill="1" applyBorder="1" applyAlignment="1">
      <alignment horizontal="right"/>
    </xf>
    <xf numFmtId="0" fontId="12" fillId="9" borderId="15" xfId="0" applyFont="1" applyFill="1" applyBorder="1" applyAlignment="1">
      <alignment horizontal="center"/>
    </xf>
    <xf numFmtId="0" fontId="13" fillId="8" borderId="16" xfId="0" applyFont="1" applyFill="1" applyBorder="1" applyAlignment="1">
      <alignment horizontal="right"/>
    </xf>
    <xf numFmtId="0" fontId="14" fillId="9" borderId="16" xfId="0" applyFont="1" applyFill="1" applyBorder="1" applyAlignment="1">
      <alignment horizontal="center"/>
    </xf>
    <xf numFmtId="0" fontId="12" fillId="7" borderId="15" xfId="0" applyFont="1" applyFill="1" applyBorder="1" applyAlignment="1">
      <alignment horizontal="center"/>
    </xf>
    <xf numFmtId="0" fontId="13" fillId="8" borderId="17" xfId="0" applyFont="1" applyFill="1" applyBorder="1" applyAlignment="1">
      <alignment horizontal="right"/>
    </xf>
    <xf numFmtId="0" fontId="12" fillId="7" borderId="17" xfId="0" applyFont="1" applyFill="1" applyBorder="1" applyAlignment="1">
      <alignment horizontal="center"/>
    </xf>
    <xf numFmtId="0" fontId="12" fillId="7" borderId="16" xfId="0" applyFont="1" applyFill="1" applyBorder="1" applyAlignment="1">
      <alignment horizontal="center"/>
    </xf>
    <xf numFmtId="0" fontId="12" fillId="0" borderId="18" xfId="0" applyFont="1" applyBorder="1"/>
    <xf numFmtId="0" fontId="12" fillId="0" borderId="19" xfId="0" applyFont="1" applyBorder="1"/>
    <xf numFmtId="0" fontId="12" fillId="0" borderId="20" xfId="0" applyFont="1" applyBorder="1"/>
    <xf numFmtId="0" fontId="12" fillId="0" borderId="22" xfId="0" applyFont="1" applyBorder="1"/>
    <xf numFmtId="0" fontId="12" fillId="0" borderId="23" xfId="0" applyFont="1" applyBorder="1"/>
    <xf numFmtId="166" fontId="12" fillId="0" borderId="24" xfId="0" applyNumberFormat="1" applyFont="1" applyBorder="1"/>
    <xf numFmtId="164" fontId="12" fillId="0" borderId="21" xfId="2" applyNumberFormat="1" applyFont="1" applyBorder="1"/>
    <xf numFmtId="0" fontId="12" fillId="0" borderId="25" xfId="0" applyFont="1" applyBorder="1"/>
    <xf numFmtId="164" fontId="12" fillId="0" borderId="26" xfId="2" applyNumberFormat="1" applyFont="1" applyBorder="1"/>
    <xf numFmtId="14" fontId="12" fillId="0" borderId="19" xfId="0" applyNumberFormat="1" applyFont="1" applyBorder="1"/>
    <xf numFmtId="43" fontId="12" fillId="0" borderId="19" xfId="1" applyFont="1" applyBorder="1"/>
    <xf numFmtId="0" fontId="12" fillId="0" borderId="27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167" fontId="0" fillId="0" borderId="0" xfId="1" applyNumberFormat="1" applyFont="1"/>
    <xf numFmtId="0" fontId="14" fillId="9" borderId="16" xfId="0" applyFont="1" applyFill="1" applyBorder="1" applyAlignment="1">
      <alignment horizontal="center" wrapText="1"/>
    </xf>
    <xf numFmtId="0" fontId="0" fillId="0" borderId="0" xfId="0"/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1" fillId="5" borderId="4" xfId="0" applyFont="1" applyFill="1" applyBorder="1" applyAlignment="1">
      <alignment horizontal="center" wrapText="1"/>
    </xf>
    <xf numFmtId="0" fontId="11" fillId="5" borderId="4" xfId="0" applyFont="1" applyFill="1" applyBorder="1" applyAlignment="1">
      <alignment horizontal="right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10" fillId="6" borderId="4" xfId="0" applyFont="1" applyFill="1" applyBorder="1"/>
    <xf numFmtId="166" fontId="0" fillId="0" borderId="0" xfId="0" applyNumberFormat="1"/>
    <xf numFmtId="0" fontId="20" fillId="0" borderId="0" xfId="0" applyFont="1" applyAlignment="1">
      <alignment vertical="center" wrapText="1"/>
    </xf>
    <xf numFmtId="0" fontId="0" fillId="0" borderId="0" xfId="0" applyAlignment="1">
      <alignment horizontal="left" vertical="center" wrapText="1" indent="1"/>
    </xf>
    <xf numFmtId="0" fontId="22" fillId="0" borderId="0" xfId="6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169" fontId="0" fillId="0" borderId="3" xfId="2" applyNumberFormat="1" applyFont="1" applyBorder="1"/>
    <xf numFmtId="14" fontId="0" fillId="0" borderId="3" xfId="0" applyNumberFormat="1" applyBorder="1"/>
    <xf numFmtId="168" fontId="0" fillId="0" borderId="3" xfId="0" applyNumberFormat="1" applyBorder="1"/>
    <xf numFmtId="170" fontId="0" fillId="0" borderId="3" xfId="0" applyNumberFormat="1" applyBorder="1"/>
    <xf numFmtId="0" fontId="18" fillId="11" borderId="3" xfId="0" applyFont="1" applyFill="1" applyBorder="1"/>
    <xf numFmtId="170" fontId="18" fillId="11" borderId="3" xfId="0" applyNumberFormat="1" applyFont="1" applyFill="1" applyBorder="1"/>
    <xf numFmtId="0" fontId="18" fillId="4" borderId="3" xfId="0" applyFont="1" applyFill="1" applyBorder="1"/>
    <xf numFmtId="169" fontId="0" fillId="4" borderId="3" xfId="2" applyNumberFormat="1" applyFont="1" applyFill="1" applyBorder="1"/>
    <xf numFmtId="14" fontId="0" fillId="4" borderId="0" xfId="0" applyNumberFormat="1" applyFill="1"/>
    <xf numFmtId="0" fontId="5" fillId="12" borderId="3" xfId="0" applyFont="1" applyFill="1" applyBorder="1" applyAlignment="1">
      <alignment vertical="top"/>
    </xf>
    <xf numFmtId="0" fontId="4" fillId="12" borderId="3" xfId="0" applyFont="1" applyFill="1" applyBorder="1" applyAlignment="1">
      <alignment vertical="center" wrapText="1"/>
    </xf>
    <xf numFmtId="0" fontId="6" fillId="0" borderId="0" xfId="0" applyFont="1"/>
    <xf numFmtId="0" fontId="0" fillId="13" borderId="3" xfId="0" applyFill="1" applyBorder="1"/>
    <xf numFmtId="0" fontId="0" fillId="0" borderId="0" xfId="0"/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0" fontId="10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5" borderId="4" xfId="0" applyFont="1" applyFill="1" applyBorder="1" applyAlignment="1">
      <alignment horizontal="center"/>
    </xf>
    <xf numFmtId="0" fontId="0" fillId="4" borderId="0" xfId="0" applyFill="1"/>
    <xf numFmtId="43" fontId="12" fillId="7" borderId="3" xfId="1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14" fontId="10" fillId="5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23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6" borderId="4" xfId="0" applyFont="1" applyFill="1" applyBorder="1"/>
    <xf numFmtId="0" fontId="10" fillId="6" borderId="4" xfId="0" applyFont="1" applyFill="1" applyBorder="1" applyAlignment="1">
      <alignment horizontal="center"/>
    </xf>
    <xf numFmtId="22" fontId="10" fillId="6" borderId="4" xfId="0" applyNumberFormat="1" applyFont="1" applyFill="1" applyBorder="1"/>
    <xf numFmtId="0" fontId="9" fillId="5" borderId="4" xfId="0" applyFont="1" applyFill="1" applyBorder="1" applyAlignment="1">
      <alignment horizontal="center" wrapText="1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14" fontId="10" fillId="5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23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6" borderId="4" xfId="0" applyFont="1" applyFill="1" applyBorder="1"/>
    <xf numFmtId="0" fontId="10" fillId="6" borderId="4" xfId="0" applyFont="1" applyFill="1" applyBorder="1" applyAlignment="1">
      <alignment horizontal="center"/>
    </xf>
    <xf numFmtId="22" fontId="10" fillId="6" borderId="4" xfId="0" applyNumberFormat="1" applyFont="1" applyFill="1" applyBorder="1"/>
    <xf numFmtId="0" fontId="9" fillId="5" borderId="4" xfId="0" applyFont="1" applyFill="1" applyBorder="1" applyAlignment="1">
      <alignment horizontal="center" wrapText="1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167" fontId="0" fillId="0" borderId="0" xfId="0" applyNumberFormat="1"/>
    <xf numFmtId="14" fontId="25" fillId="9" borderId="6" xfId="0" applyNumberFormat="1" applyFont="1" applyFill="1" applyBorder="1" applyAlignment="1">
      <alignment horizontal="center"/>
    </xf>
    <xf numFmtId="14" fontId="24" fillId="14" borderId="3" xfId="7" applyNumberFormat="1" applyBorder="1" applyAlignment="1">
      <alignment horizontal="center"/>
    </xf>
    <xf numFmtId="171" fontId="0" fillId="0" borderId="0" xfId="2" applyNumberFormat="1" applyFont="1"/>
    <xf numFmtId="0" fontId="0" fillId="0" borderId="6" xfId="0" applyBorder="1"/>
    <xf numFmtId="0" fontId="24" fillId="14" borderId="0" xfId="7"/>
    <xf numFmtId="0" fontId="18" fillId="0" borderId="0" xfId="0" applyFont="1" applyAlignment="1">
      <alignment vertical="center" wrapText="1"/>
    </xf>
    <xf numFmtId="0" fontId="18" fillId="0" borderId="0" xfId="0" applyFont="1"/>
    <xf numFmtId="164" fontId="0" fillId="0" borderId="3" xfId="2" applyNumberFormat="1" applyFont="1" applyBorder="1"/>
    <xf numFmtId="172" fontId="0" fillId="0" borderId="3" xfId="1" applyNumberFormat="1" applyFont="1" applyBorder="1"/>
    <xf numFmtId="173" fontId="0" fillId="0" borderId="0" xfId="0" applyNumberFormat="1"/>
    <xf numFmtId="174" fontId="0" fillId="0" borderId="3" xfId="0" applyNumberFormat="1" applyBorder="1"/>
    <xf numFmtId="175" fontId="0" fillId="0" borderId="3" xfId="0" applyNumberFormat="1" applyBorder="1"/>
    <xf numFmtId="14" fontId="0" fillId="4" borderId="3" xfId="0" applyNumberFormat="1" applyFill="1" applyBorder="1"/>
    <xf numFmtId="176" fontId="18" fillId="11" borderId="3" xfId="0" applyNumberFormat="1" applyFont="1" applyFill="1" applyBorder="1"/>
    <xf numFmtId="0" fontId="18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18" fillId="0" borderId="3" xfId="0" applyFont="1" applyBorder="1"/>
    <xf numFmtId="0" fontId="18" fillId="0" borderId="3" xfId="0" applyFont="1" applyFill="1" applyBorder="1" applyAlignment="1">
      <alignment horizontal="center"/>
    </xf>
    <xf numFmtId="0" fontId="18" fillId="0" borderId="3" xfId="0" applyFont="1" applyFill="1" applyBorder="1"/>
    <xf numFmtId="0" fontId="11" fillId="5" borderId="4" xfId="0" applyFont="1" applyFill="1" applyBorder="1"/>
    <xf numFmtId="14" fontId="11" fillId="5" borderId="4" xfId="0" applyNumberFormat="1" applyFont="1" applyFill="1" applyBorder="1"/>
    <xf numFmtId="0" fontId="11" fillId="6" borderId="4" xfId="0" applyFont="1" applyFill="1" applyBorder="1" applyAlignment="1">
      <alignment horizontal="right"/>
    </xf>
    <xf numFmtId="0" fontId="26" fillId="6" borderId="4" xfId="0" applyFont="1" applyFill="1" applyBorder="1" applyAlignment="1">
      <alignment horizontal="right"/>
    </xf>
    <xf numFmtId="14" fontId="11" fillId="6" borderId="4" xfId="0" applyNumberFormat="1" applyFont="1" applyFill="1" applyBorder="1"/>
    <xf numFmtId="0" fontId="11" fillId="6" borderId="4" xfId="0" applyFont="1" applyFill="1" applyBorder="1"/>
    <xf numFmtId="0" fontId="11" fillId="6" borderId="4" xfId="0" applyFont="1" applyFill="1" applyBorder="1" applyAlignment="1">
      <alignment horizontal="center"/>
    </xf>
    <xf numFmtId="22" fontId="11" fillId="6" borderId="4" xfId="0" applyNumberFormat="1" applyFont="1" applyFill="1" applyBorder="1"/>
    <xf numFmtId="43" fontId="0" fillId="0" borderId="3" xfId="1" applyFont="1" applyBorder="1"/>
    <xf numFmtId="185" fontId="0" fillId="0" borderId="0" xfId="0" applyNumberFormat="1"/>
    <xf numFmtId="9" fontId="0" fillId="0" borderId="0" xfId="0" applyNumberFormat="1"/>
    <xf numFmtId="0" fontId="7" fillId="0" borderId="28" xfId="0" applyFont="1" applyBorder="1" applyAlignment="1">
      <alignment horizontal="left" vertical="center" indent="1"/>
    </xf>
    <xf numFmtId="0" fontId="8" fillId="0" borderId="28" xfId="0" applyFont="1" applyBorder="1" applyAlignment="1">
      <alignment horizontal="left" vertical="center" indent="1"/>
    </xf>
    <xf numFmtId="0" fontId="0" fillId="0" borderId="29" xfId="0" applyBorder="1"/>
    <xf numFmtId="0" fontId="0" fillId="0" borderId="30" xfId="0" applyBorder="1"/>
    <xf numFmtId="0" fontId="0" fillId="0" borderId="3" xfId="0" applyBorder="1" applyAlignment="1">
      <alignment vertical="center" wrapText="1"/>
    </xf>
  </cellXfs>
  <cellStyles count="8">
    <cellStyle name="Collegamento ipertestuale" xfId="6" builtinId="8"/>
    <cellStyle name="Input" xfId="4" builtinId="20"/>
    <cellStyle name="Migliaia" xfId="1" builtinId="3"/>
    <cellStyle name="Normale" xfId="0" builtinId="0"/>
    <cellStyle name="Normale 2" xfId="5"/>
    <cellStyle name="Percentuale" xfId="2" builtinId="5"/>
    <cellStyle name="Valore non valido" xfId="7" builtinId="27"/>
    <cellStyle name="Valore valido" xfId="3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033573928258968"/>
          <c:y val="3.75116652085156E-2"/>
          <c:w val="0.4833731408573928"/>
          <c:h val="0.8326195683872849"/>
        </c:manualLayout>
      </c:layout>
      <c:scatterChart>
        <c:scatterStyle val="lineMarker"/>
        <c:varyColors val="0"/>
        <c:ser>
          <c:idx val="0"/>
          <c:order val="0"/>
          <c:tx>
            <c:v>curvaQuantLib</c:v>
          </c:tx>
          <c:spPr>
            <a:ln w="28575">
              <a:noFill/>
            </a:ln>
          </c:spPr>
          <c:xVal>
            <c:numRef>
              <c:f>Step6_Bootstrap!$H$21:$H$58</c:f>
              <c:numCache>
                <c:formatCode>m/d/yyyy</c:formatCode>
                <c:ptCount val="38"/>
                <c:pt idx="0">
                  <c:v>42235</c:v>
                </c:pt>
                <c:pt idx="1">
                  <c:v>42236</c:v>
                </c:pt>
                <c:pt idx="2">
                  <c:v>42242</c:v>
                </c:pt>
                <c:pt idx="3">
                  <c:v>42249</c:v>
                </c:pt>
                <c:pt idx="4">
                  <c:v>42256</c:v>
                </c:pt>
                <c:pt idx="5">
                  <c:v>42268</c:v>
                </c:pt>
                <c:pt idx="6">
                  <c:v>42296</c:v>
                </c:pt>
                <c:pt idx="7">
                  <c:v>42327</c:v>
                </c:pt>
                <c:pt idx="8">
                  <c:v>42359</c:v>
                </c:pt>
                <c:pt idx="9">
                  <c:v>42388</c:v>
                </c:pt>
                <c:pt idx="10">
                  <c:v>42419</c:v>
                </c:pt>
                <c:pt idx="11">
                  <c:v>42450</c:v>
                </c:pt>
                <c:pt idx="12">
                  <c:v>42479</c:v>
                </c:pt>
                <c:pt idx="13">
                  <c:v>42509</c:v>
                </c:pt>
                <c:pt idx="14">
                  <c:v>42541</c:v>
                </c:pt>
                <c:pt idx="15">
                  <c:v>42570</c:v>
                </c:pt>
                <c:pt idx="16">
                  <c:v>42601</c:v>
                </c:pt>
                <c:pt idx="17">
                  <c:v>42695</c:v>
                </c:pt>
                <c:pt idx="18">
                  <c:v>42786</c:v>
                </c:pt>
                <c:pt idx="19">
                  <c:v>42874</c:v>
                </c:pt>
                <c:pt idx="20">
                  <c:v>42968</c:v>
                </c:pt>
                <c:pt idx="21">
                  <c:v>43332</c:v>
                </c:pt>
                <c:pt idx="22">
                  <c:v>43696</c:v>
                </c:pt>
                <c:pt idx="23">
                  <c:v>44062</c:v>
                </c:pt>
                <c:pt idx="24">
                  <c:v>44427</c:v>
                </c:pt>
                <c:pt idx="25">
                  <c:v>44792</c:v>
                </c:pt>
                <c:pt idx="26">
                  <c:v>45159</c:v>
                </c:pt>
                <c:pt idx="27">
                  <c:v>45523</c:v>
                </c:pt>
                <c:pt idx="28">
                  <c:v>45888</c:v>
                </c:pt>
                <c:pt idx="29">
                  <c:v>46253</c:v>
                </c:pt>
                <c:pt idx="30">
                  <c:v>46618</c:v>
                </c:pt>
                <c:pt idx="31">
                  <c:v>47714</c:v>
                </c:pt>
                <c:pt idx="32">
                  <c:v>49541</c:v>
                </c:pt>
                <c:pt idx="33">
                  <c:v>51368</c:v>
                </c:pt>
                <c:pt idx="34">
                  <c:v>53195</c:v>
                </c:pt>
                <c:pt idx="35">
                  <c:v>56845</c:v>
                </c:pt>
                <c:pt idx="36">
                  <c:v>60498</c:v>
                </c:pt>
                <c:pt idx="37">
                  <c:v>64150</c:v>
                </c:pt>
              </c:numCache>
            </c:numRef>
          </c:xVal>
          <c:yVal>
            <c:numRef>
              <c:f>Step6_Bootstrap!$I$21:$I$58</c:f>
              <c:numCache>
                <c:formatCode>_(* #,##0.000000000_);_(* \(#,##0.000000000\);_(* "-"??_);_(@_)</c:formatCode>
                <c:ptCount val="38"/>
                <c:pt idx="0">
                  <c:v>1</c:v>
                </c:pt>
                <c:pt idx="1">
                  <c:v>1.0000047222445216</c:v>
                </c:pt>
                <c:pt idx="2">
                  <c:v>1.0000245006002446</c:v>
                </c:pt>
                <c:pt idx="3">
                  <c:v>1.0000486134742661</c:v>
                </c:pt>
                <c:pt idx="4">
                  <c:v>1.0000735054026537</c:v>
                </c:pt>
                <c:pt idx="5">
                  <c:v>1.000117347102174</c:v>
                </c:pt>
                <c:pt idx="6">
                  <c:v>1.0002169359398838</c:v>
                </c:pt>
                <c:pt idx="7">
                  <c:v>1.0003323326305074</c:v>
                </c:pt>
                <c:pt idx="8">
                  <c:v>1.0004583210730871</c:v>
                </c:pt>
                <c:pt idx="9">
                  <c:v>1.0005613148975505</c:v>
                </c:pt>
                <c:pt idx="10">
                  <c:v>1.0006853582831619</c:v>
                </c:pt>
                <c:pt idx="11">
                  <c:v>1.000812882463423</c:v>
                </c:pt>
                <c:pt idx="12">
                  <c:v>1.0009294185723343</c:v>
                </c:pt>
                <c:pt idx="13">
                  <c:v>1.0010438106267587</c:v>
                </c:pt>
                <c:pt idx="14">
                  <c:v>1.0011828975935069</c:v>
                </c:pt>
                <c:pt idx="15">
                  <c:v>1.0012951474594851</c:v>
                </c:pt>
                <c:pt idx="16">
                  <c:v>1.0014253620987206</c:v>
                </c:pt>
                <c:pt idx="17">
                  <c:v>1.0017915725735835</c:v>
                </c:pt>
                <c:pt idx="18">
                  <c:v>1.0021003250901601</c:v>
                </c:pt>
                <c:pt idx="19">
                  <c:v>1.0023472624456446</c:v>
                </c:pt>
                <c:pt idx="20">
                  <c:v>1.002509345592234</c:v>
                </c:pt>
                <c:pt idx="21">
                  <c:v>1.0019234998410296</c:v>
                </c:pt>
                <c:pt idx="22">
                  <c:v>0.99890294242199174</c:v>
                </c:pt>
                <c:pt idx="23">
                  <c:v>0.99299963833093541</c:v>
                </c:pt>
                <c:pt idx="24">
                  <c:v>0.98409531841103692</c:v>
                </c:pt>
                <c:pt idx="25">
                  <c:v>0.97240945917838173</c:v>
                </c:pt>
                <c:pt idx="26">
                  <c:v>0.95862659507691217</c:v>
                </c:pt>
                <c:pt idx="27">
                  <c:v>0.94337855221164435</c:v>
                </c:pt>
                <c:pt idx="28">
                  <c:v>0.92732894387696085</c:v>
                </c:pt>
                <c:pt idx="29">
                  <c:v>0.91058796658344254</c:v>
                </c:pt>
                <c:pt idx="30">
                  <c:v>0.89348278320874519</c:v>
                </c:pt>
                <c:pt idx="31">
                  <c:v>0.84331737701816778</c:v>
                </c:pt>
                <c:pt idx="32">
                  <c:v>0.76948062782046711</c:v>
                </c:pt>
                <c:pt idx="33">
                  <c:v>0.71091999539049244</c:v>
                </c:pt>
                <c:pt idx="34">
                  <c:v>0.6592541537877411</c:v>
                </c:pt>
                <c:pt idx="35">
                  <c:v>0.56653021120569336</c:v>
                </c:pt>
                <c:pt idx="36">
                  <c:v>0.50266945197051849</c:v>
                </c:pt>
                <c:pt idx="37">
                  <c:v>0.44116891986943452</c:v>
                </c:pt>
              </c:numCache>
            </c:numRef>
          </c:yVal>
          <c:smooth val="0"/>
        </c:ser>
        <c:ser>
          <c:idx val="1"/>
          <c:order val="1"/>
          <c:tx>
            <c:v>curvaMF</c:v>
          </c:tx>
          <c:spPr>
            <a:ln w="28575">
              <a:noFill/>
            </a:ln>
          </c:spPr>
          <c:marker>
            <c:symbol val="square"/>
            <c:size val="2"/>
          </c:marker>
          <c:xVal>
            <c:numRef>
              <c:f>Step6_Bootstrap!$K$21:$K$100</c:f>
              <c:numCache>
                <c:formatCode>m/d/yyyy</c:formatCode>
                <c:ptCount val="80"/>
                <c:pt idx="0">
                  <c:v>42234</c:v>
                </c:pt>
                <c:pt idx="1">
                  <c:v>42235</c:v>
                </c:pt>
                <c:pt idx="2">
                  <c:v>42236</c:v>
                </c:pt>
                <c:pt idx="3">
                  <c:v>42242</c:v>
                </c:pt>
                <c:pt idx="4">
                  <c:v>42249</c:v>
                </c:pt>
                <c:pt idx="5">
                  <c:v>42256</c:v>
                </c:pt>
                <c:pt idx="6">
                  <c:v>42268</c:v>
                </c:pt>
                <c:pt idx="7">
                  <c:v>42296</c:v>
                </c:pt>
                <c:pt idx="8">
                  <c:v>42327</c:v>
                </c:pt>
                <c:pt idx="9">
                  <c:v>42359</c:v>
                </c:pt>
                <c:pt idx="10">
                  <c:v>42388</c:v>
                </c:pt>
                <c:pt idx="11">
                  <c:v>42419</c:v>
                </c:pt>
                <c:pt idx="12">
                  <c:v>42450</c:v>
                </c:pt>
                <c:pt idx="13">
                  <c:v>42479</c:v>
                </c:pt>
                <c:pt idx="14">
                  <c:v>42509</c:v>
                </c:pt>
                <c:pt idx="15">
                  <c:v>42541</c:v>
                </c:pt>
                <c:pt idx="16">
                  <c:v>42570</c:v>
                </c:pt>
                <c:pt idx="17">
                  <c:v>42601</c:v>
                </c:pt>
                <c:pt idx="18">
                  <c:v>42695</c:v>
                </c:pt>
                <c:pt idx="19">
                  <c:v>42786</c:v>
                </c:pt>
                <c:pt idx="20">
                  <c:v>42874</c:v>
                </c:pt>
                <c:pt idx="21">
                  <c:v>42968</c:v>
                </c:pt>
                <c:pt idx="22">
                  <c:v>43332</c:v>
                </c:pt>
                <c:pt idx="23">
                  <c:v>43696</c:v>
                </c:pt>
                <c:pt idx="24">
                  <c:v>44062</c:v>
                </c:pt>
                <c:pt idx="25">
                  <c:v>44427</c:v>
                </c:pt>
                <c:pt idx="26">
                  <c:v>44792</c:v>
                </c:pt>
                <c:pt idx="27">
                  <c:v>45159</c:v>
                </c:pt>
                <c:pt idx="28">
                  <c:v>45523</c:v>
                </c:pt>
                <c:pt idx="29">
                  <c:v>45888</c:v>
                </c:pt>
                <c:pt idx="30">
                  <c:v>46253</c:v>
                </c:pt>
                <c:pt idx="31">
                  <c:v>46618</c:v>
                </c:pt>
                <c:pt idx="32">
                  <c:v>46986</c:v>
                </c:pt>
                <c:pt idx="33">
                  <c:v>47350</c:v>
                </c:pt>
                <c:pt idx="34">
                  <c:v>47714</c:v>
                </c:pt>
                <c:pt idx="35">
                  <c:v>48079</c:v>
                </c:pt>
                <c:pt idx="36">
                  <c:v>48445</c:v>
                </c:pt>
                <c:pt idx="37">
                  <c:v>48810</c:v>
                </c:pt>
                <c:pt idx="38">
                  <c:v>49177</c:v>
                </c:pt>
                <c:pt idx="39">
                  <c:v>49541</c:v>
                </c:pt>
                <c:pt idx="40">
                  <c:v>49906</c:v>
                </c:pt>
                <c:pt idx="41">
                  <c:v>50271</c:v>
                </c:pt>
                <c:pt idx="42">
                  <c:v>50636</c:v>
                </c:pt>
                <c:pt idx="43">
                  <c:v>51001</c:v>
                </c:pt>
                <c:pt idx="44">
                  <c:v>51368</c:v>
                </c:pt>
                <c:pt idx="45">
                  <c:v>51732</c:v>
                </c:pt>
                <c:pt idx="46">
                  <c:v>52097</c:v>
                </c:pt>
                <c:pt idx="47">
                  <c:v>52462</c:v>
                </c:pt>
                <c:pt idx="48">
                  <c:v>52828</c:v>
                </c:pt>
                <c:pt idx="49">
                  <c:v>53195</c:v>
                </c:pt>
                <c:pt idx="50">
                  <c:v>53559</c:v>
                </c:pt>
                <c:pt idx="51">
                  <c:v>53923</c:v>
                </c:pt>
                <c:pt idx="52">
                  <c:v>54289</c:v>
                </c:pt>
                <c:pt idx="53">
                  <c:v>54654</c:v>
                </c:pt>
                <c:pt idx="54">
                  <c:v>55019</c:v>
                </c:pt>
                <c:pt idx="55">
                  <c:v>55386</c:v>
                </c:pt>
                <c:pt idx="56">
                  <c:v>55750</c:v>
                </c:pt>
                <c:pt idx="57">
                  <c:v>56115</c:v>
                </c:pt>
                <c:pt idx="58">
                  <c:v>56480</c:v>
                </c:pt>
                <c:pt idx="59">
                  <c:v>56845</c:v>
                </c:pt>
                <c:pt idx="60">
                  <c:v>57213</c:v>
                </c:pt>
                <c:pt idx="61">
                  <c:v>57577</c:v>
                </c:pt>
                <c:pt idx="62">
                  <c:v>57941</c:v>
                </c:pt>
                <c:pt idx="63">
                  <c:v>58306</c:v>
                </c:pt>
                <c:pt idx="64">
                  <c:v>58672</c:v>
                </c:pt>
                <c:pt idx="65">
                  <c:v>59037</c:v>
                </c:pt>
                <c:pt idx="66">
                  <c:v>59404</c:v>
                </c:pt>
                <c:pt idx="67">
                  <c:v>59768</c:v>
                </c:pt>
                <c:pt idx="68">
                  <c:v>60133</c:v>
                </c:pt>
                <c:pt idx="69">
                  <c:v>60498</c:v>
                </c:pt>
                <c:pt idx="70">
                  <c:v>60863</c:v>
                </c:pt>
                <c:pt idx="71">
                  <c:v>61228</c:v>
                </c:pt>
                <c:pt idx="72">
                  <c:v>61595</c:v>
                </c:pt>
                <c:pt idx="73">
                  <c:v>61959</c:v>
                </c:pt>
                <c:pt idx="74">
                  <c:v>62324</c:v>
                </c:pt>
                <c:pt idx="75">
                  <c:v>62689</c:v>
                </c:pt>
                <c:pt idx="76">
                  <c:v>63055</c:v>
                </c:pt>
                <c:pt idx="77">
                  <c:v>63422</c:v>
                </c:pt>
                <c:pt idx="78">
                  <c:v>63786</c:v>
                </c:pt>
                <c:pt idx="79">
                  <c:v>64150</c:v>
                </c:pt>
              </c:numCache>
            </c:numRef>
          </c:xVal>
          <c:yVal>
            <c:numRef>
              <c:f>Step6_Bootstrap!$M$21:$M$100</c:f>
              <c:numCache>
                <c:formatCode>General</c:formatCode>
                <c:ptCount val="80"/>
                <c:pt idx="0">
                  <c:v>1.0000055560000001</c:v>
                </c:pt>
                <c:pt idx="1">
                  <c:v>1.0000055560000001</c:v>
                </c:pt>
                <c:pt idx="2">
                  <c:v>1.0000047219999999</c:v>
                </c:pt>
                <c:pt idx="3">
                  <c:v>1.000024501</c:v>
                </c:pt>
                <c:pt idx="4">
                  <c:v>1.0000486129999999</c:v>
                </c:pt>
                <c:pt idx="5">
                  <c:v>1.000073505</c:v>
                </c:pt>
                <c:pt idx="6">
                  <c:v>1.000117347</c:v>
                </c:pt>
                <c:pt idx="7">
                  <c:v>1.0002169359999999</c:v>
                </c:pt>
                <c:pt idx="8">
                  <c:v>1.000332333</c:v>
                </c:pt>
                <c:pt idx="9">
                  <c:v>1.000458321</c:v>
                </c:pt>
                <c:pt idx="10">
                  <c:v>1.0005613149999999</c:v>
                </c:pt>
                <c:pt idx="11">
                  <c:v>1.0006853579999999</c:v>
                </c:pt>
                <c:pt idx="12">
                  <c:v>1.000812882</c:v>
                </c:pt>
                <c:pt idx="13">
                  <c:v>1.000929419</c:v>
                </c:pt>
                <c:pt idx="14">
                  <c:v>1.001043811</c:v>
                </c:pt>
                <c:pt idx="15">
                  <c:v>1.0011828979999999</c:v>
                </c:pt>
                <c:pt idx="16">
                  <c:v>1.001295147</c:v>
                </c:pt>
                <c:pt idx="17">
                  <c:v>1.001425362</c:v>
                </c:pt>
                <c:pt idx="18">
                  <c:v>1.001791573</c:v>
                </c:pt>
                <c:pt idx="19">
                  <c:v>1.002100325</c:v>
                </c:pt>
                <c:pt idx="20">
                  <c:v>1.002347262</c:v>
                </c:pt>
                <c:pt idx="21">
                  <c:v>1.0025093460000001</c:v>
                </c:pt>
                <c:pt idx="22">
                  <c:v>1.0019235</c:v>
                </c:pt>
                <c:pt idx="23">
                  <c:v>0.99890294199999996</c:v>
                </c:pt>
                <c:pt idx="24">
                  <c:v>0.99299963800000002</c:v>
                </c:pt>
                <c:pt idx="25">
                  <c:v>0.98409531800000005</c:v>
                </c:pt>
                <c:pt idx="26">
                  <c:v>0.97240945899999998</c:v>
                </c:pt>
                <c:pt idx="27">
                  <c:v>0.95862659500000003</c:v>
                </c:pt>
                <c:pt idx="28">
                  <c:v>0.94337855199999998</c:v>
                </c:pt>
                <c:pt idx="29">
                  <c:v>0.92732894399999999</c:v>
                </c:pt>
                <c:pt idx="30">
                  <c:v>0.910587967</c:v>
                </c:pt>
                <c:pt idx="31">
                  <c:v>0.89348278299999995</c:v>
                </c:pt>
                <c:pt idx="32">
                  <c:v>0.87753789999999998</c:v>
                </c:pt>
                <c:pt idx="33">
                  <c:v>0.86084954999999996</c:v>
                </c:pt>
                <c:pt idx="34">
                  <c:v>0.84329090399999995</c:v>
                </c:pt>
                <c:pt idx="35">
                  <c:v>0.82923199400000003</c:v>
                </c:pt>
                <c:pt idx="36">
                  <c:v>0.81476132700000004</c:v>
                </c:pt>
                <c:pt idx="37">
                  <c:v>0.79997593700000003</c:v>
                </c:pt>
                <c:pt idx="38">
                  <c:v>0.78477238900000001</c:v>
                </c:pt>
                <c:pt idx="39">
                  <c:v>0.76937671200000002</c:v>
                </c:pt>
                <c:pt idx="40">
                  <c:v>0.75769461299999996</c:v>
                </c:pt>
                <c:pt idx="41">
                  <c:v>0.74599768099999997</c:v>
                </c:pt>
                <c:pt idx="42">
                  <c:v>0.734289894</c:v>
                </c:pt>
                <c:pt idx="43">
                  <c:v>0.72257518600000004</c:v>
                </c:pt>
                <c:pt idx="44">
                  <c:v>0.71079365400000005</c:v>
                </c:pt>
                <c:pt idx="45">
                  <c:v>0.70036764200000001</c:v>
                </c:pt>
                <c:pt idx="46">
                  <c:v>0.68997788199999999</c:v>
                </c:pt>
                <c:pt idx="47">
                  <c:v>0.67965367899999996</c:v>
                </c:pt>
                <c:pt idx="48">
                  <c:v>0.66936794799999999</c:v>
                </c:pt>
                <c:pt idx="49">
                  <c:v>0.65912195699999998</c:v>
                </c:pt>
                <c:pt idx="50">
                  <c:v>0.649490542</c:v>
                </c:pt>
                <c:pt idx="51">
                  <c:v>0.63994372700000002</c:v>
                </c:pt>
                <c:pt idx="52">
                  <c:v>0.63042993999999997</c:v>
                </c:pt>
                <c:pt idx="53">
                  <c:v>0.62102681299999996</c:v>
                </c:pt>
                <c:pt idx="54">
                  <c:v>0.61170822800000002</c:v>
                </c:pt>
                <c:pt idx="55">
                  <c:v>0.60242396899999995</c:v>
                </c:pt>
                <c:pt idx="56">
                  <c:v>0.59329912299999998</c:v>
                </c:pt>
                <c:pt idx="57">
                  <c:v>0.58423320400000001</c:v>
                </c:pt>
                <c:pt idx="58">
                  <c:v>0.57525100500000004</c:v>
                </c:pt>
                <c:pt idx="59">
                  <c:v>0.566352301</c:v>
                </c:pt>
                <c:pt idx="60">
                  <c:v>0.55939396799999996</c:v>
                </c:pt>
                <c:pt idx="61">
                  <c:v>0.55263368499999999</c:v>
                </c:pt>
                <c:pt idx="62">
                  <c:v>0.545993477</c:v>
                </c:pt>
                <c:pt idx="63">
                  <c:v>0.53945356899999997</c:v>
                </c:pt>
                <c:pt idx="64">
                  <c:v>0.53301280900000003</c:v>
                </c:pt>
                <c:pt idx="65">
                  <c:v>0.52670407600000002</c:v>
                </c:pt>
                <c:pt idx="66">
                  <c:v>0.52047428200000001</c:v>
                </c:pt>
                <c:pt idx="67">
                  <c:v>0.51440527999999996</c:v>
                </c:pt>
                <c:pt idx="68">
                  <c:v>0.50842796999999995</c:v>
                </c:pt>
                <c:pt idx="69">
                  <c:v>0.50255714699999998</c:v>
                </c:pt>
                <c:pt idx="70">
                  <c:v>0.49601147200000001</c:v>
                </c:pt>
                <c:pt idx="71">
                  <c:v>0.489558365</c:v>
                </c:pt>
                <c:pt idx="72">
                  <c:v>0.483162113</c:v>
                </c:pt>
                <c:pt idx="73">
                  <c:v>0.47690758900000002</c:v>
                </c:pt>
                <c:pt idx="74">
                  <c:v>0.47072449199999999</c:v>
                </c:pt>
                <c:pt idx="75">
                  <c:v>0.46462873599999999</c:v>
                </c:pt>
                <c:pt idx="76">
                  <c:v>0.45860282400000002</c:v>
                </c:pt>
                <c:pt idx="77">
                  <c:v>0.45264620700000002</c:v>
                </c:pt>
                <c:pt idx="78">
                  <c:v>0.44682145699999998</c:v>
                </c:pt>
                <c:pt idx="79">
                  <c:v>0.44107866899999998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6274432"/>
        <c:axId val="516280320"/>
      </c:scatterChart>
      <c:valAx>
        <c:axId val="516274432"/>
        <c:scaling>
          <c:orientation val="minMax"/>
          <c:min val="43000"/>
        </c:scaling>
        <c:delete val="0"/>
        <c:axPos val="b"/>
        <c:numFmt formatCode="m/d/yyyy" sourceLinked="1"/>
        <c:majorTickMark val="out"/>
        <c:minorTickMark val="none"/>
        <c:tickLblPos val="nextTo"/>
        <c:crossAx val="516280320"/>
        <c:crosses val="autoZero"/>
        <c:crossBetween val="midCat"/>
      </c:valAx>
      <c:valAx>
        <c:axId val="516280320"/>
        <c:scaling>
          <c:orientation val="minMax"/>
        </c:scaling>
        <c:delete val="0"/>
        <c:axPos val="l"/>
        <c:majorGridlines/>
        <c:numFmt formatCode="_(* #,##0.000000000_);_(* \(#,##0.000000000\);_(* &quot;-&quot;??_);_(@_)" sourceLinked="1"/>
        <c:majorTickMark val="out"/>
        <c:minorTickMark val="none"/>
        <c:tickLblPos val="nextTo"/>
        <c:crossAx val="51627443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curva MF</c:v>
          </c:tx>
          <c:spPr>
            <a:ln w="28575">
              <a:noFill/>
            </a:ln>
          </c:spPr>
          <c:xVal>
            <c:numRef>
              <c:f>Step7_Eur6M_Bootstrap!$K$21:$K$100</c:f>
              <c:numCache>
                <c:formatCode>m/d/yyyy</c:formatCode>
                <c:ptCount val="80"/>
                <c:pt idx="0">
                  <c:v>42419</c:v>
                </c:pt>
                <c:pt idx="1">
                  <c:v>42509</c:v>
                </c:pt>
                <c:pt idx="2">
                  <c:v>42601</c:v>
                </c:pt>
                <c:pt idx="3">
                  <c:v>42786</c:v>
                </c:pt>
                <c:pt idx="4">
                  <c:v>42968</c:v>
                </c:pt>
                <c:pt idx="5">
                  <c:v>43332</c:v>
                </c:pt>
                <c:pt idx="6">
                  <c:v>43696</c:v>
                </c:pt>
                <c:pt idx="7">
                  <c:v>44062</c:v>
                </c:pt>
                <c:pt idx="8">
                  <c:v>44427</c:v>
                </c:pt>
                <c:pt idx="9">
                  <c:v>44792</c:v>
                </c:pt>
                <c:pt idx="10">
                  <c:v>45159</c:v>
                </c:pt>
                <c:pt idx="11">
                  <c:v>45523</c:v>
                </c:pt>
                <c:pt idx="12">
                  <c:v>45888</c:v>
                </c:pt>
                <c:pt idx="13">
                  <c:v>46253</c:v>
                </c:pt>
                <c:pt idx="14">
                  <c:v>46618</c:v>
                </c:pt>
                <c:pt idx="15">
                  <c:v>46986</c:v>
                </c:pt>
                <c:pt idx="16">
                  <c:v>47350</c:v>
                </c:pt>
                <c:pt idx="17">
                  <c:v>47714</c:v>
                </c:pt>
                <c:pt idx="18">
                  <c:v>48079</c:v>
                </c:pt>
                <c:pt idx="19">
                  <c:v>48445</c:v>
                </c:pt>
                <c:pt idx="20">
                  <c:v>48810</c:v>
                </c:pt>
                <c:pt idx="21">
                  <c:v>49177</c:v>
                </c:pt>
                <c:pt idx="22">
                  <c:v>49541</c:v>
                </c:pt>
                <c:pt idx="23">
                  <c:v>49906</c:v>
                </c:pt>
                <c:pt idx="24">
                  <c:v>50271</c:v>
                </c:pt>
                <c:pt idx="25">
                  <c:v>50636</c:v>
                </c:pt>
                <c:pt idx="26">
                  <c:v>51001</c:v>
                </c:pt>
                <c:pt idx="27">
                  <c:v>51368</c:v>
                </c:pt>
                <c:pt idx="28">
                  <c:v>51732</c:v>
                </c:pt>
                <c:pt idx="29">
                  <c:v>52097</c:v>
                </c:pt>
                <c:pt idx="30">
                  <c:v>52462</c:v>
                </c:pt>
                <c:pt idx="31">
                  <c:v>52828</c:v>
                </c:pt>
                <c:pt idx="32">
                  <c:v>53195</c:v>
                </c:pt>
                <c:pt idx="33">
                  <c:v>53559</c:v>
                </c:pt>
                <c:pt idx="34">
                  <c:v>53923</c:v>
                </c:pt>
                <c:pt idx="35">
                  <c:v>54289</c:v>
                </c:pt>
                <c:pt idx="36">
                  <c:v>54654</c:v>
                </c:pt>
                <c:pt idx="37">
                  <c:v>55019</c:v>
                </c:pt>
                <c:pt idx="38">
                  <c:v>55386</c:v>
                </c:pt>
                <c:pt idx="39">
                  <c:v>55750</c:v>
                </c:pt>
                <c:pt idx="40">
                  <c:v>56115</c:v>
                </c:pt>
                <c:pt idx="41">
                  <c:v>56480</c:v>
                </c:pt>
                <c:pt idx="42">
                  <c:v>56845</c:v>
                </c:pt>
                <c:pt idx="43">
                  <c:v>57213</c:v>
                </c:pt>
                <c:pt idx="44">
                  <c:v>57577</c:v>
                </c:pt>
                <c:pt idx="45">
                  <c:v>57941</c:v>
                </c:pt>
                <c:pt idx="46">
                  <c:v>58306</c:v>
                </c:pt>
                <c:pt idx="47">
                  <c:v>58672</c:v>
                </c:pt>
                <c:pt idx="48">
                  <c:v>59037</c:v>
                </c:pt>
                <c:pt idx="49">
                  <c:v>59404</c:v>
                </c:pt>
                <c:pt idx="50">
                  <c:v>59768</c:v>
                </c:pt>
                <c:pt idx="51">
                  <c:v>60133</c:v>
                </c:pt>
                <c:pt idx="52">
                  <c:v>60498</c:v>
                </c:pt>
                <c:pt idx="53">
                  <c:v>60863</c:v>
                </c:pt>
                <c:pt idx="54">
                  <c:v>61228</c:v>
                </c:pt>
                <c:pt idx="55">
                  <c:v>61595</c:v>
                </c:pt>
                <c:pt idx="56">
                  <c:v>61959</c:v>
                </c:pt>
                <c:pt idx="57">
                  <c:v>62324</c:v>
                </c:pt>
                <c:pt idx="58">
                  <c:v>62689</c:v>
                </c:pt>
                <c:pt idx="59">
                  <c:v>63055</c:v>
                </c:pt>
                <c:pt idx="60">
                  <c:v>63422</c:v>
                </c:pt>
                <c:pt idx="61">
                  <c:v>63786</c:v>
                </c:pt>
                <c:pt idx="62">
                  <c:v>64150</c:v>
                </c:pt>
                <c:pt idx="63">
                  <c:v>58300</c:v>
                </c:pt>
                <c:pt idx="64">
                  <c:v>58666</c:v>
                </c:pt>
                <c:pt idx="65">
                  <c:v>59033</c:v>
                </c:pt>
                <c:pt idx="66">
                  <c:v>59397</c:v>
                </c:pt>
                <c:pt idx="67">
                  <c:v>59761</c:v>
                </c:pt>
                <c:pt idx="68">
                  <c:v>60127</c:v>
                </c:pt>
                <c:pt idx="69">
                  <c:v>60492</c:v>
                </c:pt>
                <c:pt idx="70">
                  <c:v>60857</c:v>
                </c:pt>
                <c:pt idx="71">
                  <c:v>61224</c:v>
                </c:pt>
                <c:pt idx="72">
                  <c:v>61588</c:v>
                </c:pt>
                <c:pt idx="73">
                  <c:v>61953</c:v>
                </c:pt>
                <c:pt idx="74">
                  <c:v>62318</c:v>
                </c:pt>
                <c:pt idx="75">
                  <c:v>62683</c:v>
                </c:pt>
                <c:pt idx="76">
                  <c:v>63051</c:v>
                </c:pt>
                <c:pt idx="77">
                  <c:v>63415</c:v>
                </c:pt>
                <c:pt idx="78">
                  <c:v>63779</c:v>
                </c:pt>
                <c:pt idx="79">
                  <c:v>64144</c:v>
                </c:pt>
              </c:numCache>
            </c:numRef>
          </c:xVal>
          <c:yVal>
            <c:numRef>
              <c:f>Step7_Eur6M_Bootstrap!$M$21:$M$100</c:f>
              <c:numCache>
                <c:formatCode>General</c:formatCode>
                <c:ptCount val="80"/>
                <c:pt idx="0">
                  <c:v>0.99976494400000004</c:v>
                </c:pt>
                <c:pt idx="1">
                  <c:v>0.99966514900000003</c:v>
                </c:pt>
                <c:pt idx="2">
                  <c:v>0.99951228999999997</c:v>
                </c:pt>
                <c:pt idx="3">
                  <c:v>0.99906049200000002</c:v>
                </c:pt>
                <c:pt idx="4">
                  <c:v>0.99823788899999999</c:v>
                </c:pt>
                <c:pt idx="5">
                  <c:v>0.99503421800000003</c:v>
                </c:pt>
                <c:pt idx="6">
                  <c:v>0.98914926400000003</c:v>
                </c:pt>
                <c:pt idx="7">
                  <c:v>0.98045526699999996</c:v>
                </c:pt>
                <c:pt idx="8">
                  <c:v>0.96916182399999995</c:v>
                </c:pt>
                <c:pt idx="9">
                  <c:v>0.95529375599999999</c:v>
                </c:pt>
                <c:pt idx="10">
                  <c:v>0.93958761999999996</c:v>
                </c:pt>
                <c:pt idx="11">
                  <c:v>0.92277337800000003</c:v>
                </c:pt>
                <c:pt idx="12">
                  <c:v>0.90533549099999999</c:v>
                </c:pt>
                <c:pt idx="13">
                  <c:v>0.88757578999999998</c:v>
                </c:pt>
                <c:pt idx="14">
                  <c:v>0.86968071700000005</c:v>
                </c:pt>
                <c:pt idx="15">
                  <c:v>0.85185759599999999</c:v>
                </c:pt>
                <c:pt idx="16">
                  <c:v>0.83464554000000002</c:v>
                </c:pt>
                <c:pt idx="17">
                  <c:v>0.81782005300000005</c:v>
                </c:pt>
                <c:pt idx="18">
                  <c:v>0.80147542199999999</c:v>
                </c:pt>
                <c:pt idx="19">
                  <c:v>0.78580234000000004</c:v>
                </c:pt>
                <c:pt idx="20">
                  <c:v>0.77093140599999999</c:v>
                </c:pt>
                <c:pt idx="21">
                  <c:v>0.75647723499999997</c:v>
                </c:pt>
                <c:pt idx="22">
                  <c:v>0.74302206299999995</c:v>
                </c:pt>
                <c:pt idx="23">
                  <c:v>0.73024576600000002</c:v>
                </c:pt>
                <c:pt idx="24">
                  <c:v>0.71802300600000002</c:v>
                </c:pt>
                <c:pt idx="25">
                  <c:v>0.70643612499999997</c:v>
                </c:pt>
                <c:pt idx="26">
                  <c:v>0.69533194200000004</c:v>
                </c:pt>
                <c:pt idx="27">
                  <c:v>0.68451452000000002</c:v>
                </c:pt>
                <c:pt idx="28">
                  <c:v>0.67408484700000004</c:v>
                </c:pt>
                <c:pt idx="29">
                  <c:v>0.66353419999999996</c:v>
                </c:pt>
                <c:pt idx="30">
                  <c:v>0.65332803699999997</c:v>
                </c:pt>
                <c:pt idx="31">
                  <c:v>0.64324556099999997</c:v>
                </c:pt>
                <c:pt idx="32">
                  <c:v>0.63323474000000002</c:v>
                </c:pt>
                <c:pt idx="33">
                  <c:v>0.623308894</c:v>
                </c:pt>
                <c:pt idx="34">
                  <c:v>0.61353863399999997</c:v>
                </c:pt>
                <c:pt idx="35">
                  <c:v>0.60386909899999996</c:v>
                </c:pt>
                <c:pt idx="36">
                  <c:v>0.59437775500000001</c:v>
                </c:pt>
                <c:pt idx="37">
                  <c:v>0.58505264899999998</c:v>
                </c:pt>
                <c:pt idx="38">
                  <c:v>0.57624829600000005</c:v>
                </c:pt>
                <c:pt idx="39">
                  <c:v>0.56764679399999995</c:v>
                </c:pt>
                <c:pt idx="40">
                  <c:v>0.55915058200000001</c:v>
                </c:pt>
                <c:pt idx="41">
                  <c:v>0.55078153600000002</c:v>
                </c:pt>
                <c:pt idx="42">
                  <c:v>0.54255484300000001</c:v>
                </c:pt>
                <c:pt idx="43">
                  <c:v>0.53592871900000005</c:v>
                </c:pt>
                <c:pt idx="44">
                  <c:v>0.52945423000000003</c:v>
                </c:pt>
                <c:pt idx="45">
                  <c:v>0.52305795799999999</c:v>
                </c:pt>
                <c:pt idx="46">
                  <c:v>0.51672170500000003</c:v>
                </c:pt>
                <c:pt idx="47">
                  <c:v>0.51044516399999995</c:v>
                </c:pt>
                <c:pt idx="48">
                  <c:v>0.50426170000000003</c:v>
                </c:pt>
                <c:pt idx="49">
                  <c:v>0.49811987600000002</c:v>
                </c:pt>
                <c:pt idx="50">
                  <c:v>0.49210215099999999</c:v>
                </c:pt>
                <c:pt idx="51">
                  <c:v>0.48614089199999999</c:v>
                </c:pt>
                <c:pt idx="52">
                  <c:v>0.48027229100000002</c:v>
                </c:pt>
                <c:pt idx="53">
                  <c:v>0.47393870999999999</c:v>
                </c:pt>
                <c:pt idx="54">
                  <c:v>0.46768865199999998</c:v>
                </c:pt>
                <c:pt idx="55">
                  <c:v>0.461487447</c:v>
                </c:pt>
                <c:pt idx="56">
                  <c:v>0.45541815299999999</c:v>
                </c:pt>
                <c:pt idx="57">
                  <c:v>0.449412335</c:v>
                </c:pt>
                <c:pt idx="58">
                  <c:v>0.44348571799999997</c:v>
                </c:pt>
                <c:pt idx="59">
                  <c:v>0.43762134200000002</c:v>
                </c:pt>
                <c:pt idx="60">
                  <c:v>0.43181880700000003</c:v>
                </c:pt>
                <c:pt idx="61">
                  <c:v>0.42613970299999998</c:v>
                </c:pt>
                <c:pt idx="62">
                  <c:v>0.420553697</c:v>
                </c:pt>
                <c:pt idx="63">
                  <c:v>0.52412461399999999</c:v>
                </c:pt>
                <c:pt idx="64">
                  <c:v>0.51749895599999995</c:v>
                </c:pt>
                <c:pt idx="65">
                  <c:v>0.51097442500000001</c:v>
                </c:pt>
                <c:pt idx="66">
                  <c:v>0.50461853800000001</c:v>
                </c:pt>
                <c:pt idx="67">
                  <c:v>0.49837579100000001</c:v>
                </c:pt>
                <c:pt idx="68">
                  <c:v>0.49221100200000001</c:v>
                </c:pt>
                <c:pt idx="69">
                  <c:v>0.48617279499999999</c:v>
                </c:pt>
                <c:pt idx="70">
                  <c:v>0.47951011999999998</c:v>
                </c:pt>
                <c:pt idx="71">
                  <c:v>0.47290908100000001</c:v>
                </c:pt>
                <c:pt idx="72">
                  <c:v>0.46645714700000002</c:v>
                </c:pt>
                <c:pt idx="73">
                  <c:v>0.46008172200000003</c:v>
                </c:pt>
                <c:pt idx="74">
                  <c:v>0.45379913999999999</c:v>
                </c:pt>
                <c:pt idx="75">
                  <c:v>0.44760802900000002</c:v>
                </c:pt>
                <c:pt idx="76">
                  <c:v>0.44145761100000003</c:v>
                </c:pt>
                <c:pt idx="77">
                  <c:v>0.43546235700000002</c:v>
                </c:pt>
                <c:pt idx="78">
                  <c:v>0.429554094</c:v>
                </c:pt>
                <c:pt idx="79">
                  <c:v>0.42371576999999999</c:v>
                </c:pt>
              </c:numCache>
            </c:numRef>
          </c:yVal>
          <c:smooth val="0"/>
        </c:ser>
        <c:ser>
          <c:idx val="1"/>
          <c:order val="1"/>
          <c:tx>
            <c:v>CurvaQuantLib</c:v>
          </c:tx>
          <c:spPr>
            <a:ln w="28575">
              <a:noFill/>
            </a:ln>
          </c:spPr>
          <c:xVal>
            <c:numRef>
              <c:f>Step7_Eur6M_Bootstrap!$H$21:$H$58</c:f>
              <c:numCache>
                <c:formatCode>m/d/yyyy</c:formatCode>
                <c:ptCount val="38"/>
                <c:pt idx="0">
                  <c:v>42235</c:v>
                </c:pt>
                <c:pt idx="1">
                  <c:v>42419</c:v>
                </c:pt>
                <c:pt idx="2">
                  <c:v>42509</c:v>
                </c:pt>
                <c:pt idx="3">
                  <c:v>42601</c:v>
                </c:pt>
                <c:pt idx="4">
                  <c:v>42786</c:v>
                </c:pt>
                <c:pt idx="5">
                  <c:v>42968</c:v>
                </c:pt>
                <c:pt idx="6">
                  <c:v>43332</c:v>
                </c:pt>
                <c:pt idx="7">
                  <c:v>43696</c:v>
                </c:pt>
                <c:pt idx="8">
                  <c:v>44062</c:v>
                </c:pt>
                <c:pt idx="9">
                  <c:v>44427</c:v>
                </c:pt>
                <c:pt idx="10">
                  <c:v>44792</c:v>
                </c:pt>
                <c:pt idx="11">
                  <c:v>45159</c:v>
                </c:pt>
                <c:pt idx="12">
                  <c:v>45523</c:v>
                </c:pt>
                <c:pt idx="13">
                  <c:v>45888</c:v>
                </c:pt>
                <c:pt idx="14">
                  <c:v>46253</c:v>
                </c:pt>
                <c:pt idx="15">
                  <c:v>46618</c:v>
                </c:pt>
                <c:pt idx="16">
                  <c:v>46986</c:v>
                </c:pt>
                <c:pt idx="17">
                  <c:v>47350</c:v>
                </c:pt>
                <c:pt idx="18">
                  <c:v>47714</c:v>
                </c:pt>
                <c:pt idx="19">
                  <c:v>48079</c:v>
                </c:pt>
                <c:pt idx="20">
                  <c:v>48445</c:v>
                </c:pt>
                <c:pt idx="21">
                  <c:v>48810</c:v>
                </c:pt>
                <c:pt idx="22">
                  <c:v>49177</c:v>
                </c:pt>
                <c:pt idx="23">
                  <c:v>49541</c:v>
                </c:pt>
                <c:pt idx="24">
                  <c:v>49906</c:v>
                </c:pt>
                <c:pt idx="25">
                  <c:v>50271</c:v>
                </c:pt>
                <c:pt idx="26">
                  <c:v>50636</c:v>
                </c:pt>
                <c:pt idx="27">
                  <c:v>51001</c:v>
                </c:pt>
                <c:pt idx="28">
                  <c:v>51368</c:v>
                </c:pt>
                <c:pt idx="29">
                  <c:v>51732</c:v>
                </c:pt>
                <c:pt idx="30">
                  <c:v>52097</c:v>
                </c:pt>
                <c:pt idx="31">
                  <c:v>52462</c:v>
                </c:pt>
                <c:pt idx="32">
                  <c:v>52828</c:v>
                </c:pt>
                <c:pt idx="33">
                  <c:v>53195</c:v>
                </c:pt>
                <c:pt idx="34">
                  <c:v>55019</c:v>
                </c:pt>
                <c:pt idx="35">
                  <c:v>56845</c:v>
                </c:pt>
                <c:pt idx="36">
                  <c:v>60498</c:v>
                </c:pt>
                <c:pt idx="37">
                  <c:v>64150</c:v>
                </c:pt>
              </c:numCache>
            </c:numRef>
          </c:xVal>
          <c:yVal>
            <c:numRef>
              <c:f>Step7_Eur6M_Bootstrap!$I$21:$I$58</c:f>
              <c:numCache>
                <c:formatCode>_(* #,##0.000000000_);_(* \(#,##0.000000000\);_(* "-"??_);_(@_)</c:formatCode>
                <c:ptCount val="38"/>
                <c:pt idx="0">
                  <c:v>1</c:v>
                </c:pt>
                <c:pt idx="1">
                  <c:v>0.99976494415313033</c:v>
                </c:pt>
                <c:pt idx="2">
                  <c:v>0.99966514907332904</c:v>
                </c:pt>
                <c:pt idx="3">
                  <c:v>0.99951228965768979</c:v>
                </c:pt>
                <c:pt idx="4">
                  <c:v>0.99906049230172667</c:v>
                </c:pt>
                <c:pt idx="5">
                  <c:v>0.99823788882367537</c:v>
                </c:pt>
                <c:pt idx="6">
                  <c:v>0.99503132956233731</c:v>
                </c:pt>
                <c:pt idx="7">
                  <c:v>0.9891463664392206</c:v>
                </c:pt>
                <c:pt idx="8">
                  <c:v>0.98044323251879029</c:v>
                </c:pt>
                <c:pt idx="9">
                  <c:v>0.96912638963168196</c:v>
                </c:pt>
                <c:pt idx="10">
                  <c:v>0.95525034146271137</c:v>
                </c:pt>
                <c:pt idx="11">
                  <c:v>0.93953595461174344</c:v>
                </c:pt>
                <c:pt idx="12">
                  <c:v>0.92271420912154811</c:v>
                </c:pt>
                <c:pt idx="13">
                  <c:v>0.905315447520321</c:v>
                </c:pt>
                <c:pt idx="14">
                  <c:v>0.88749806420811062</c:v>
                </c:pt>
                <c:pt idx="15">
                  <c:v>0.86959834116546031</c:v>
                </c:pt>
                <c:pt idx="16">
                  <c:v>0.8517609497409937</c:v>
                </c:pt>
                <c:pt idx="17">
                  <c:v>0.83453721169135342</c:v>
                </c:pt>
                <c:pt idx="18">
                  <c:v>0.81772765458645047</c:v>
                </c:pt>
                <c:pt idx="19">
                  <c:v>0.80136880113178621</c:v>
                </c:pt>
                <c:pt idx="20">
                  <c:v>0.78566793490879228</c:v>
                </c:pt>
                <c:pt idx="21">
                  <c:v>0.77078931572234421</c:v>
                </c:pt>
                <c:pt idx="22">
                  <c:v>0.75633249933049018</c:v>
                </c:pt>
                <c:pt idx="23">
                  <c:v>0.74288255145330007</c:v>
                </c:pt>
                <c:pt idx="24">
                  <c:v>0.73011038464522282</c:v>
                </c:pt>
                <c:pt idx="25">
                  <c:v>0.7178860416921673</c:v>
                </c:pt>
                <c:pt idx="26">
                  <c:v>0.70629602275146297</c:v>
                </c:pt>
                <c:pt idx="27">
                  <c:v>0.69519403725746032</c:v>
                </c:pt>
                <c:pt idx="28">
                  <c:v>0.6843797364698061</c:v>
                </c:pt>
                <c:pt idx="29">
                  <c:v>0.67395143483389564</c:v>
                </c:pt>
                <c:pt idx="30">
                  <c:v>0.66340162054673257</c:v>
                </c:pt>
                <c:pt idx="31">
                  <c:v>0.65319537046280507</c:v>
                </c:pt>
                <c:pt idx="32">
                  <c:v>0.64311400312747236</c:v>
                </c:pt>
                <c:pt idx="33">
                  <c:v>0.63310419858857858</c:v>
                </c:pt>
                <c:pt idx="34">
                  <c:v>0.5849230622537881</c:v>
                </c:pt>
                <c:pt idx="35">
                  <c:v>0.54243500215413754</c:v>
                </c:pt>
                <c:pt idx="36">
                  <c:v>0.48014386835242545</c:v>
                </c:pt>
                <c:pt idx="37">
                  <c:v>0.42043615015539709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7010560"/>
        <c:axId val="517012096"/>
      </c:scatterChart>
      <c:valAx>
        <c:axId val="517010560"/>
        <c:scaling>
          <c:orientation val="minMax"/>
          <c:max val="80000"/>
          <c:min val="41000"/>
        </c:scaling>
        <c:delete val="0"/>
        <c:axPos val="b"/>
        <c:numFmt formatCode="m/d/yyyy" sourceLinked="1"/>
        <c:majorTickMark val="out"/>
        <c:minorTickMark val="none"/>
        <c:tickLblPos val="nextTo"/>
        <c:crossAx val="517012096"/>
        <c:crosses val="autoZero"/>
        <c:crossBetween val="midCat"/>
      </c:valAx>
      <c:valAx>
        <c:axId val="517012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1701056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1123950</xdr:colOff>
      <xdr:row>5</xdr:row>
      <xdr:rowOff>190500</xdr:rowOff>
    </xdr:from>
    <xdr:to>
      <xdr:col>3</xdr:col>
      <xdr:colOff>1924050</xdr:colOff>
      <xdr:row>12</xdr:row>
      <xdr:rowOff>104775</xdr:rowOff>
    </xdr:to>
    <xdr:sp macro="" textlink="">
      <xdr:nvSpPr>
        <xdr:cNvPr id="2" name="Fumetto 1 1"/>
        <xdr:cNvSpPr/>
      </xdr:nvSpPr>
      <xdr:spPr>
        <a:xfrm>
          <a:off x="5505450" y="1190625"/>
          <a:ext cx="2990850" cy="1285875"/>
        </a:xfrm>
        <a:prstGeom prst="wedgeRectCallout">
          <a:avLst>
            <a:gd name="adj1" fmla="val -40091"/>
            <a:gd name="adj2" fmla="val -13452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Step 1 - Abbiamo creato l'oggetto indice</a:t>
          </a:r>
          <a:r>
            <a:rPr lang="it-IT" sz="1100" baseline="0"/>
            <a:t>  "</a:t>
          </a:r>
          <a:r>
            <a:rPr lang="it-IT" sz="1100"/>
            <a:t>Eonia", usando la sintassi richiesta dalle Quantlib</a:t>
          </a:r>
        </a:p>
        <a:p>
          <a:pPr algn="l"/>
          <a:endParaRPr lang="it-IT" sz="1100"/>
        </a:p>
        <a:p>
          <a:pPr algn="l"/>
          <a:r>
            <a:rPr lang="it-IT" sz="1100"/>
            <a:t>Step 2 - il passaggio successivo consiste </a:t>
          </a:r>
          <a:r>
            <a:rPr lang="it-IT" sz="1100" baseline="0"/>
            <a:t> nell'individuazione dei dati di input che compongono la curva e nella inidviduazione delle loro specifiche caratteristiche di input</a:t>
          </a:r>
        </a:p>
        <a:p>
          <a:pPr algn="l"/>
          <a:endParaRPr lang="it-IT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76201</xdr:rowOff>
    </xdr:from>
    <xdr:to>
      <xdr:col>13</xdr:col>
      <xdr:colOff>371475</xdr:colOff>
      <xdr:row>6</xdr:row>
      <xdr:rowOff>171451</xdr:rowOff>
    </xdr:to>
    <xdr:sp macro="" textlink="">
      <xdr:nvSpPr>
        <xdr:cNvPr id="2" name="Fumetto 1 1"/>
        <xdr:cNvSpPr/>
      </xdr:nvSpPr>
      <xdr:spPr>
        <a:xfrm>
          <a:off x="123825" y="76201"/>
          <a:ext cx="8172450" cy="1238250"/>
        </a:xfrm>
        <a:prstGeom prst="wedgeRectCallout">
          <a:avLst>
            <a:gd name="adj1" fmla="val -25760"/>
            <a:gd name="adj2" fmla="val -471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aseline="0"/>
            <a:t>La Curva Eonia è formata da due famiglie di tassi:</a:t>
          </a:r>
        </a:p>
        <a:p>
          <a:pPr algn="l"/>
          <a:r>
            <a:rPr lang="it-IT" sz="1100" baseline="0"/>
            <a:t>(a) i tassi di Deposito</a:t>
          </a:r>
        </a:p>
        <a:p>
          <a:pPr algn="l"/>
          <a:r>
            <a:rPr lang="it-IT" sz="1100" baseline="0"/>
            <a:t>(b) i tassi Swap</a:t>
          </a:r>
        </a:p>
        <a:p>
          <a:pPr algn="l"/>
          <a:endParaRPr lang="it-IT" sz="1100" baseline="0"/>
        </a:p>
        <a:p>
          <a:pPr algn="l"/>
          <a:r>
            <a:rPr lang="it-IT" sz="1100" b="1" baseline="0"/>
            <a:t>Per gestire in modo appropriato le diverse tipologie di tassi in QL, è necessario usare  i RateHelper. In QL i RateHelper sono diversi a seconda del tipo di tasso che si sta analizzando.</a:t>
          </a:r>
        </a:p>
        <a:p>
          <a:pPr algn="l"/>
          <a:endParaRPr lang="it-IT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19</xdr:row>
      <xdr:rowOff>0</xdr:rowOff>
    </xdr:from>
    <xdr:to>
      <xdr:col>21</xdr:col>
      <xdr:colOff>304800</xdr:colOff>
      <xdr:row>30</xdr:row>
      <xdr:rowOff>133350</xdr:rowOff>
    </xdr:to>
    <xdr:graphicFrame macro="">
      <xdr:nvGraphicFramePr>
        <xdr:cNvPr id="5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76201</xdr:rowOff>
    </xdr:from>
    <xdr:to>
      <xdr:col>13</xdr:col>
      <xdr:colOff>371475</xdr:colOff>
      <xdr:row>6</xdr:row>
      <xdr:rowOff>171451</xdr:rowOff>
    </xdr:to>
    <xdr:sp macro="" textlink="">
      <xdr:nvSpPr>
        <xdr:cNvPr id="2" name="Fumetto 1 1"/>
        <xdr:cNvSpPr/>
      </xdr:nvSpPr>
      <xdr:spPr>
        <a:xfrm>
          <a:off x="123825" y="76201"/>
          <a:ext cx="9020175" cy="1238250"/>
        </a:xfrm>
        <a:prstGeom prst="wedgeRectCallout">
          <a:avLst>
            <a:gd name="adj1" fmla="val -25760"/>
            <a:gd name="adj2" fmla="val -471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aseline="0"/>
            <a:t>La Curva EUR6M è formata da tre famiglie di tassi:</a:t>
          </a:r>
        </a:p>
        <a:p>
          <a:pPr algn="l"/>
          <a:r>
            <a:rPr lang="it-IT" sz="1100" baseline="0"/>
            <a:t>(a) i tassi di Deposito</a:t>
          </a:r>
        </a:p>
        <a:p>
          <a:pPr algn="l"/>
          <a:r>
            <a:rPr lang="it-IT" sz="1100" baseline="0"/>
            <a:t>(b) tassi FRA</a:t>
          </a:r>
        </a:p>
        <a:p>
          <a:pPr algn="l"/>
          <a:r>
            <a:rPr lang="it-IT" sz="1100" baseline="0"/>
            <a:t>(c) i tassi Swap</a:t>
          </a:r>
        </a:p>
        <a:p>
          <a:pPr algn="l"/>
          <a:endParaRPr lang="it-IT" sz="1100" baseline="0"/>
        </a:p>
        <a:p>
          <a:pPr algn="l"/>
          <a:r>
            <a:rPr lang="it-IT" sz="1100" b="1" baseline="0"/>
            <a:t>Per gestire in modo appropriato le diverse tipologie di tassi in QL, è necessario usare  i RateHelper. In QL i RateHelper sono diversi a seconda del tipo di tasso che si sta analizzando.</a:t>
          </a:r>
        </a:p>
        <a:p>
          <a:pPr algn="l"/>
          <a:endParaRPr lang="it-IT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523875</xdr:colOff>
      <xdr:row>19</xdr:row>
      <xdr:rowOff>61912</xdr:rowOff>
    </xdr:from>
    <xdr:to>
      <xdr:col>21</xdr:col>
      <xdr:colOff>123825</xdr:colOff>
      <xdr:row>29</xdr:row>
      <xdr:rowOff>576262</xdr:rowOff>
    </xdr:to>
    <xdr:graphicFrame macro="">
      <xdr:nvGraphicFramePr>
        <xdr:cNvPr id="5" name="Gra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2657475</xdr:colOff>
      <xdr:row>13</xdr:row>
      <xdr:rowOff>95250</xdr:rowOff>
    </xdr:from>
    <xdr:to>
      <xdr:col>5</xdr:col>
      <xdr:colOff>76200</xdr:colOff>
      <xdr:row>13</xdr:row>
      <xdr:rowOff>123825</xdr:rowOff>
    </xdr:to>
    <xdr:cxnSp macro="">
      <xdr:nvCxnSpPr>
        <xdr:cNvPr id="3" name="Connettore 2 2"/>
        <xdr:cNvCxnSpPr/>
      </xdr:nvCxnSpPr>
      <xdr:spPr>
        <a:xfrm flipV="1">
          <a:off x="2657475" y="2619375"/>
          <a:ext cx="3705225" cy="285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://quantlib.org/quantlibxl/func_assetswap.html" TargetMode="External"/><Relationship Id="rId671" Type="http://schemas.openxmlformats.org/officeDocument/2006/relationships/hyperlink" Target="http://quantlib.org/quantlibxl/func_products.html" TargetMode="External"/><Relationship Id="rId769" Type="http://schemas.openxmlformats.org/officeDocument/2006/relationships/hyperlink" Target="http://quantlib.org/quantlibxl/func_rangeaccrual.html" TargetMode="External"/><Relationship Id="rId976" Type="http://schemas.openxmlformats.org/officeDocument/2006/relationships/hyperlink" Target="http://quantlib.org/quantlibxl/func_swap.html" TargetMode="External"/><Relationship Id="rId21" Type="http://schemas.openxmlformats.org/officeDocument/2006/relationships/hyperlink" Target="http://quantlib.org/quantlibxl/func_objects.html" TargetMode="External"/><Relationship Id="rId324" Type="http://schemas.openxmlformats.org/officeDocument/2006/relationships/hyperlink" Target="http://quantlib.org/quantlibxl/func_couponvectors.html" TargetMode="External"/><Relationship Id="rId531" Type="http://schemas.openxmlformats.org/officeDocument/2006/relationships/hyperlink" Target="http://quantlib.org/quantlibxl/func_index.html" TargetMode="External"/><Relationship Id="rId629" Type="http://schemas.openxmlformats.org/officeDocument/2006/relationships/hyperlink" Target="http://quantlib.org/quantlibxl/func_leg.html" TargetMode="External"/><Relationship Id="rId170" Type="http://schemas.openxmlformats.org/officeDocument/2006/relationships/hyperlink" Target="http://quantlib.org/quantlibxl/func_pricingengines.html" TargetMode="External"/><Relationship Id="rId836" Type="http://schemas.openxmlformats.org/officeDocument/2006/relationships/hyperlink" Target="http://quantlib.org/quantlibxl/func_smilesection.html" TargetMode="External"/><Relationship Id="rId1021" Type="http://schemas.openxmlformats.org/officeDocument/2006/relationships/hyperlink" Target="http://quantlib.org/quantlibxl/func_termstructures.html" TargetMode="External"/><Relationship Id="rId268" Type="http://schemas.openxmlformats.org/officeDocument/2006/relationships/hyperlink" Target="http://quantlib.org/quantlibxl/func_calendar.html" TargetMode="External"/><Relationship Id="rId475" Type="http://schemas.openxmlformats.org/officeDocument/2006/relationships/hyperlink" Target="http://quantlib.org/quantlibxl/func_basketlossmodels.html" TargetMode="External"/><Relationship Id="rId682" Type="http://schemas.openxmlformats.org/officeDocument/2006/relationships/hyperlink" Target="http://quantlib.org/quantlibxl/func_evolutiondescription.html" TargetMode="External"/><Relationship Id="rId903" Type="http://schemas.openxmlformats.org/officeDocument/2006/relationships/hyperlink" Target="http://quantlib.org/quantlibxl/func_cmsmarketcalibration.html" TargetMode="External"/><Relationship Id="rId32" Type="http://schemas.openxmlformats.org/officeDocument/2006/relationships/hyperlink" Target="http://quantlib.org/quantlibxl/func_serialization.html" TargetMode="External"/><Relationship Id="rId128" Type="http://schemas.openxmlformats.org/officeDocument/2006/relationships/hyperlink" Target="http://quantlib.org/quantlibxl/func_pricingengines.html" TargetMode="External"/><Relationship Id="rId335" Type="http://schemas.openxmlformats.org/officeDocument/2006/relationships/hyperlink" Target="http://quantlib.org/quantlibxl/func_mathf.html" TargetMode="External"/><Relationship Id="rId542" Type="http://schemas.openxmlformats.org/officeDocument/2006/relationships/hyperlink" Target="http://quantlib.org/quantlibxl/func_credit.html" TargetMode="External"/><Relationship Id="rId987" Type="http://schemas.openxmlformats.org/officeDocument/2006/relationships/hyperlink" Target="http://quantlib.org/quantlibxl/func_swaptionvolstructure.html" TargetMode="External"/><Relationship Id="rId181" Type="http://schemas.openxmlformats.org/officeDocument/2006/relationships/hyperlink" Target="http://quantlib.org/quantlibxl/func_pricingengines.html" TargetMode="External"/><Relationship Id="rId402" Type="http://schemas.openxmlformats.org/officeDocument/2006/relationships/hyperlink" Target="http://quantlib.org/quantlibxl/func_date.html" TargetMode="External"/><Relationship Id="rId847" Type="http://schemas.openxmlformats.org/officeDocument/2006/relationships/hyperlink" Target="http://quantlib.org/quantlibxl/func_schedule.html" TargetMode="External"/><Relationship Id="rId1032" Type="http://schemas.openxmlformats.org/officeDocument/2006/relationships/hyperlink" Target="http://quantlib.org/quantlibxl/func_timeseries.html" TargetMode="External"/><Relationship Id="rId279" Type="http://schemas.openxmlformats.org/officeDocument/2006/relationships/hyperlink" Target="http://quantlib.org/quantlibxl/func_capfloor.html" TargetMode="External"/><Relationship Id="rId486" Type="http://schemas.openxmlformats.org/officeDocument/2006/relationships/hyperlink" Target="http://quantlib.org/quantlibxl/func_latentmodels.html" TargetMode="External"/><Relationship Id="rId693" Type="http://schemas.openxmlformats.org/officeDocument/2006/relationships/hyperlink" Target="http://quantlib.org/quantlibxl/func_capletvolstructure.html" TargetMode="External"/><Relationship Id="rId707" Type="http://schemas.openxmlformats.org/officeDocument/2006/relationships/hyperlink" Target="http://quantlib.org/quantlibxl/func_index.html" TargetMode="External"/><Relationship Id="rId914" Type="http://schemas.openxmlformats.org/officeDocument/2006/relationships/hyperlink" Target="http://quantlib.org/quantlibxl/func_swaptionvolstructure.html" TargetMode="External"/><Relationship Id="rId43" Type="http://schemas.openxmlformats.org/officeDocument/2006/relationships/hyperlink" Target="http://quantlib.org/quantlibxl/func_garbagecollection.html" TargetMode="External"/><Relationship Id="rId139" Type="http://schemas.openxmlformats.org/officeDocument/2006/relationships/hyperlink" Target="http://quantlib.org/quantlibxl/func_volatilities.html" TargetMode="External"/><Relationship Id="rId346" Type="http://schemas.openxmlformats.org/officeDocument/2006/relationships/hyperlink" Target="http://quantlib.org/quantlibxl/func_defaultbasket.html" TargetMode="External"/><Relationship Id="rId553" Type="http://schemas.openxmlformats.org/officeDocument/2006/relationships/hyperlink" Target="http://quantlib.org/quantlibxl/func_index.html" TargetMode="External"/><Relationship Id="rId760" Type="http://schemas.openxmlformats.org/officeDocument/2006/relationships/hyperlink" Target="http://quantlib.org/quantlibxl/func_quotes.html" TargetMode="External"/><Relationship Id="rId998" Type="http://schemas.openxmlformats.org/officeDocument/2006/relationships/hyperlink" Target="http://quantlib.org/quantlibxl/func_swaptionvolstructure.html" TargetMode="External"/><Relationship Id="rId192" Type="http://schemas.openxmlformats.org/officeDocument/2006/relationships/hyperlink" Target="http://quantlib.org/quantlibxl/func_bonds.html" TargetMode="External"/><Relationship Id="rId206" Type="http://schemas.openxmlformats.org/officeDocument/2006/relationships/hyperlink" Target="http://quantlib.org/quantlibxl/func_bonds.html" TargetMode="External"/><Relationship Id="rId413" Type="http://schemas.openxmlformats.org/officeDocument/2006/relationships/hyperlink" Target="http://quantlib.org/quantlibxl/func_index.html" TargetMode="External"/><Relationship Id="rId858" Type="http://schemas.openxmlformats.org/officeDocument/2006/relationships/hyperlink" Target="http://quantlib.org/quantlibxl/func_schedule.html" TargetMode="External"/><Relationship Id="rId1043" Type="http://schemas.openxmlformats.org/officeDocument/2006/relationships/hyperlink" Target="http://quantlib.org/quantlibxl/func_vanillaswap.html" TargetMode="External"/><Relationship Id="rId497" Type="http://schemas.openxmlformats.org/officeDocument/2006/relationships/hyperlink" Target="http://quantlib.org/quantlibxl/func_randomsequencegenerator.html" TargetMode="External"/><Relationship Id="rId620" Type="http://schemas.openxmlformats.org/officeDocument/2006/relationships/hyperlink" Target="http://quantlib.org/quantlibxl/func_leg.html" TargetMode="External"/><Relationship Id="rId718" Type="http://schemas.openxmlformats.org/officeDocument/2006/relationships/hyperlink" Target="http://quantlib.org/quantlibxl/func_overnightindexedswap.html" TargetMode="External"/><Relationship Id="rId925" Type="http://schemas.openxmlformats.org/officeDocument/2006/relationships/hyperlink" Target="http://quantlib.org/quantlibxl/func_statistics.html" TargetMode="External"/><Relationship Id="rId357" Type="http://schemas.openxmlformats.org/officeDocument/2006/relationships/hyperlink" Target="http://quantlib.org/quantlibxl/func_interpolation.html" TargetMode="External"/><Relationship Id="rId54" Type="http://schemas.openxmlformats.org/officeDocument/2006/relationships/hyperlink" Target="http://quantlib.org/quantlibxl/func_volatilities.html" TargetMode="External"/><Relationship Id="rId217" Type="http://schemas.openxmlformats.org/officeDocument/2006/relationships/hyperlink" Target="http://quantlib.org/quantlibxl/func_bonds.html" TargetMode="External"/><Relationship Id="rId564" Type="http://schemas.openxmlformats.org/officeDocument/2006/relationships/hyperlink" Target="http://quantlib.org/quantlibxl/func_termstructures.html" TargetMode="External"/><Relationship Id="rId771" Type="http://schemas.openxmlformats.org/officeDocument/2006/relationships/hyperlink" Target="http://quantlib.org/quantlibxl/func_couponvectors.html" TargetMode="External"/><Relationship Id="rId869" Type="http://schemas.openxmlformats.org/officeDocument/2006/relationships/hyperlink" Target="http://quantlib.org/quantlibxl/func_sequencestatistics.html" TargetMode="External"/><Relationship Id="rId424" Type="http://schemas.openxmlformats.org/officeDocument/2006/relationships/hyperlink" Target="http://quantlib.org/quantlibxl/func_evolutiondescription.html" TargetMode="External"/><Relationship Id="rId631" Type="http://schemas.openxmlformats.org/officeDocument/2006/relationships/hyperlink" Target="http://quantlib.org/quantlibxl/func_leg.html" TargetMode="External"/><Relationship Id="rId729" Type="http://schemas.openxmlformats.org/officeDocument/2006/relationships/hyperlink" Target="http://quantlib.org/quantlibxl/func_date.html" TargetMode="External"/><Relationship Id="rId1054" Type="http://schemas.openxmlformats.org/officeDocument/2006/relationships/hyperlink" Target="http://quantlib.org/quantlibxl/func_vanillaswap.html" TargetMode="External"/><Relationship Id="rId270" Type="http://schemas.openxmlformats.org/officeDocument/2006/relationships/hyperlink" Target="http://quantlib.org/quantlibxl/func_calendar.html" TargetMode="External"/><Relationship Id="rId936" Type="http://schemas.openxmlformats.org/officeDocument/2006/relationships/hyperlink" Target="http://quantlib.org/quantlibxl/func_statistics.html" TargetMode="External"/><Relationship Id="rId65" Type="http://schemas.openxmlformats.org/officeDocument/2006/relationships/hyperlink" Target="http://quantlib.org/quantlibxl/func_volatilities.html" TargetMode="External"/><Relationship Id="rId130" Type="http://schemas.openxmlformats.org/officeDocument/2006/relationships/hyperlink" Target="http://quantlib.org/quantlibxl/func_options.html" TargetMode="External"/><Relationship Id="rId368" Type="http://schemas.openxmlformats.org/officeDocument/2006/relationships/hyperlink" Target="http://quantlib.org/quantlibxl/func_date.html" TargetMode="External"/><Relationship Id="rId575" Type="http://schemas.openxmlformats.org/officeDocument/2006/relationships/hyperlink" Target="http://quantlib.org/quantlibxl/func_interpolation.html" TargetMode="External"/><Relationship Id="rId782" Type="http://schemas.openxmlformats.org/officeDocument/2006/relationships/hyperlink" Target="http://quantlib.org/quantlibxl/func_ratehelpers.html" TargetMode="External"/><Relationship Id="rId228" Type="http://schemas.openxmlformats.org/officeDocument/2006/relationships/hyperlink" Target="http://quantlib.org/quantlibxl/func_bonds.html" TargetMode="External"/><Relationship Id="rId435" Type="http://schemas.openxmlformats.org/officeDocument/2006/relationships/hyperlink" Target="http://quantlib.org/quantlibxl/func_randomsequencegenerator.html" TargetMode="External"/><Relationship Id="rId642" Type="http://schemas.openxmlformats.org/officeDocument/2006/relationships/hyperlink" Target="http://quantlib.org/quantlibxl/func_browniangenerators.html" TargetMode="External"/><Relationship Id="rId1065" Type="http://schemas.openxmlformats.org/officeDocument/2006/relationships/hyperlink" Target="http://quantlib.org/quantlibxl/func_volatilities.html" TargetMode="External"/><Relationship Id="rId281" Type="http://schemas.openxmlformats.org/officeDocument/2006/relationships/hyperlink" Target="http://quantlib.org/quantlibxl/func_capfloor.html" TargetMode="External"/><Relationship Id="rId502" Type="http://schemas.openxmlformats.org/officeDocument/2006/relationships/hyperlink" Target="http://quantlib.org/quantlibxl/func_correlation.html" TargetMode="External"/><Relationship Id="rId947" Type="http://schemas.openxmlformats.org/officeDocument/2006/relationships/hyperlink" Target="http://quantlib.org/quantlibxl/func_statistics.html" TargetMode="External"/><Relationship Id="rId76" Type="http://schemas.openxmlformats.org/officeDocument/2006/relationships/hyperlink" Target="http://quantlib.org/quantlibxl/func_abcd.html" TargetMode="External"/><Relationship Id="rId141" Type="http://schemas.openxmlformats.org/officeDocument/2006/relationships/hyperlink" Target="http://quantlib.org/quantlibxl/func_volatilities.html" TargetMode="External"/><Relationship Id="rId379" Type="http://schemas.openxmlformats.org/officeDocument/2006/relationships/hyperlink" Target="http://quantlib.org/quantlibxl/func_swaptionvolstructure.html" TargetMode="External"/><Relationship Id="rId586" Type="http://schemas.openxmlformats.org/officeDocument/2006/relationships/hyperlink" Target="http://quantlib.org/quantlibxl/func_evolutiondescription.html" TargetMode="External"/><Relationship Id="rId793" Type="http://schemas.openxmlformats.org/officeDocument/2006/relationships/hyperlink" Target="http://quantlib.org/quantlibxl/func_termstructures.html" TargetMode="External"/><Relationship Id="rId807" Type="http://schemas.openxmlformats.org/officeDocument/2006/relationships/hyperlink" Target="http://quantlib.org/quantlibxl/func_btp.html" TargetMode="External"/><Relationship Id="rId7" Type="http://schemas.openxmlformats.org/officeDocument/2006/relationships/hyperlink" Target="http://quantlib.org/quantlibxl/func_group.html" TargetMode="External"/><Relationship Id="rId239" Type="http://schemas.openxmlformats.org/officeDocument/2006/relationships/hyperlink" Target="http://quantlib.org/quantlibxl/func_quotes.html" TargetMode="External"/><Relationship Id="rId446" Type="http://schemas.openxmlformats.org/officeDocument/2006/relationships/hyperlink" Target="http://quantlib.org/quantlibxl/func_bonds.html" TargetMode="External"/><Relationship Id="rId653" Type="http://schemas.openxmlformats.org/officeDocument/2006/relationships/hyperlink" Target="http://quantlib.org/quantlibxl/func_marketmodelevolvers.html" TargetMode="External"/><Relationship Id="rId292" Type="http://schemas.openxmlformats.org/officeDocument/2006/relationships/hyperlink" Target="http://quantlib.org/quantlibxl/func_capletvolstructure.html" TargetMode="External"/><Relationship Id="rId306" Type="http://schemas.openxmlformats.org/officeDocument/2006/relationships/hyperlink" Target="http://quantlib.org/quantlibxl/func_cmsmarket.html" TargetMode="External"/><Relationship Id="rId860" Type="http://schemas.openxmlformats.org/officeDocument/2006/relationships/hyperlink" Target="http://quantlib.org/quantlibxl/func_sequencestatistics.html" TargetMode="External"/><Relationship Id="rId958" Type="http://schemas.openxmlformats.org/officeDocument/2006/relationships/hyperlink" Target="http://quantlib.org/quantlibxl/func_capletvolstructure.html" TargetMode="External"/><Relationship Id="rId87" Type="http://schemas.openxmlformats.org/officeDocument/2006/relationships/hyperlink" Target="http://quantlib.org/quantlibxl/func_abcd.html" TargetMode="External"/><Relationship Id="rId513" Type="http://schemas.openxmlformats.org/officeDocument/2006/relationships/hyperlink" Target="http://quantlib.org/quantlibxl/func_date.html" TargetMode="External"/><Relationship Id="rId597" Type="http://schemas.openxmlformats.org/officeDocument/2006/relationships/hyperlink" Target="http://quantlib.org/quantlibxl/func_driftcalculators.html" TargetMode="External"/><Relationship Id="rId720" Type="http://schemas.openxmlformats.org/officeDocument/2006/relationships/hyperlink" Target="http://quantlib.org/quantlibxl/func_overnightindexedswap.html" TargetMode="External"/><Relationship Id="rId818" Type="http://schemas.openxmlformats.org/officeDocument/2006/relationships/hyperlink" Target="http://quantlib.org/quantlibxl/func_interpolation.html" TargetMode="External"/><Relationship Id="rId152" Type="http://schemas.openxmlformats.org/officeDocument/2006/relationships/hyperlink" Target="http://quantlib.org/quantlibxl/func_pricingengines.html" TargetMode="External"/><Relationship Id="rId457" Type="http://schemas.openxmlformats.org/officeDocument/2006/relationships/hyperlink" Target="http://quantlib.org/quantlibxl/func_ratehelpers.html" TargetMode="External"/><Relationship Id="rId1003" Type="http://schemas.openxmlformats.org/officeDocument/2006/relationships/hyperlink" Target="http://quantlib.org/quantlibxl/func_swaptionvolstructure.html" TargetMode="External"/><Relationship Id="rId664" Type="http://schemas.openxmlformats.org/officeDocument/2006/relationships/hyperlink" Target="http://quantlib.org/quantlibxl/func_products.html" TargetMode="External"/><Relationship Id="rId871" Type="http://schemas.openxmlformats.org/officeDocument/2006/relationships/hyperlink" Target="http://quantlib.org/quantlibxl/func_sequencestatistics.html" TargetMode="External"/><Relationship Id="rId969" Type="http://schemas.openxmlformats.org/officeDocument/2006/relationships/hyperlink" Target="http://quantlib.org/quantlibxl/func_marketmodels.html" TargetMode="External"/><Relationship Id="rId14" Type="http://schemas.openxmlformats.org/officeDocument/2006/relationships/hyperlink" Target="http://quantlib.org/quantlibxl/func_logging.html" TargetMode="External"/><Relationship Id="rId317" Type="http://schemas.openxmlformats.org/officeDocument/2006/relationships/hyperlink" Target="http://quantlib.org/quantlibxl/func_marketmodels.html" TargetMode="External"/><Relationship Id="rId524" Type="http://schemas.openxmlformats.org/officeDocument/2006/relationships/hyperlink" Target="http://quantlib.org/quantlibxl/func_index.html" TargetMode="External"/><Relationship Id="rId731" Type="http://schemas.openxmlformats.org/officeDocument/2006/relationships/hyperlink" Target="http://quantlib.org/quantlibxl/func_date.html" TargetMode="External"/><Relationship Id="rId98" Type="http://schemas.openxmlformats.org/officeDocument/2006/relationships/hyperlink" Target="http://quantlib.org/quantlibxl/func_interpolation.html" TargetMode="External"/><Relationship Id="rId163" Type="http://schemas.openxmlformats.org/officeDocument/2006/relationships/hyperlink" Target="http://quantlib.org/quantlibxl/func_credit.html" TargetMode="External"/><Relationship Id="rId370" Type="http://schemas.openxmlformats.org/officeDocument/2006/relationships/hyperlink" Target="http://quantlib.org/quantlibxl/func_date.html" TargetMode="External"/><Relationship Id="rId829" Type="http://schemas.openxmlformats.org/officeDocument/2006/relationships/hyperlink" Target="http://quantlib.org/quantlibxl/func_driftcalculators.html" TargetMode="External"/><Relationship Id="rId1014" Type="http://schemas.openxmlformats.org/officeDocument/2006/relationships/hyperlink" Target="http://quantlib.org/quantlibxl/func_basketlossmodels.html" TargetMode="External"/><Relationship Id="rId230" Type="http://schemas.openxmlformats.org/officeDocument/2006/relationships/hyperlink" Target="http://quantlib.org/quantlibxl/func_bonds.html" TargetMode="External"/><Relationship Id="rId468" Type="http://schemas.openxmlformats.org/officeDocument/2006/relationships/hyperlink" Target="http://quantlib.org/quantlibxl/func_ratehelpers.html" TargetMode="External"/><Relationship Id="rId675" Type="http://schemas.openxmlformats.org/officeDocument/2006/relationships/hyperlink" Target="http://quantlib.org/quantlibxl/func_swaptionvolstructure.html" TargetMode="External"/><Relationship Id="rId882" Type="http://schemas.openxmlformats.org/officeDocument/2006/relationships/hyperlink" Target="http://quantlib.org/quantlibxl/func_sequencestatistics.html" TargetMode="External"/><Relationship Id="rId25" Type="http://schemas.openxmlformats.org/officeDocument/2006/relationships/hyperlink" Target="http://quantlib.org/quantlibxl/func_objects.html" TargetMode="External"/><Relationship Id="rId328" Type="http://schemas.openxmlformats.org/officeDocument/2006/relationships/hyperlink" Target="http://quantlib.org/quantlibxl/func_curvestate.html" TargetMode="External"/><Relationship Id="rId535" Type="http://schemas.openxmlformats.org/officeDocument/2006/relationships/hyperlink" Target="http://quantlib.org/quantlibxl/func_index.html" TargetMode="External"/><Relationship Id="rId742" Type="http://schemas.openxmlformats.org/officeDocument/2006/relationships/hyperlink" Target="http://quantlib.org/quantlibxl/func_volatility.html" TargetMode="External"/><Relationship Id="rId174" Type="http://schemas.openxmlformats.org/officeDocument/2006/relationships/hyperlink" Target="http://quantlib.org/quantlibxl/func_pricingengines.html" TargetMode="External"/><Relationship Id="rId381" Type="http://schemas.openxmlformats.org/officeDocument/2006/relationships/hyperlink" Target="http://quantlib.org/quantlibxl/func_ratehelpers.html" TargetMode="External"/><Relationship Id="rId602" Type="http://schemas.openxmlformats.org/officeDocument/2006/relationships/hyperlink" Target="http://quantlib.org/quantlibxl/func_quotes.html" TargetMode="External"/><Relationship Id="rId1025" Type="http://schemas.openxmlformats.org/officeDocument/2006/relationships/hyperlink" Target="http://quantlib.org/quantlibxl/func_correlation.html" TargetMode="External"/><Relationship Id="rId241" Type="http://schemas.openxmlformats.org/officeDocument/2006/relationships/hyperlink" Target="http://quantlib.org/quantlibxl/func_quotes.html" TargetMode="External"/><Relationship Id="rId479" Type="http://schemas.openxmlformats.org/officeDocument/2006/relationships/hyperlink" Target="http://quantlib.org/quantlibxl/func_latentmodels.html" TargetMode="External"/><Relationship Id="rId686" Type="http://schemas.openxmlformats.org/officeDocument/2006/relationships/hyperlink" Target="http://quantlib.org/quantlibxl/func_mathf.html" TargetMode="External"/><Relationship Id="rId893" Type="http://schemas.openxmlformats.org/officeDocument/2006/relationships/hyperlink" Target="http://quantlib.org/quantlibxl/func_settings.html" TargetMode="External"/><Relationship Id="rId907" Type="http://schemas.openxmlformats.org/officeDocument/2006/relationships/hyperlink" Target="http://quantlib.org/quantlibxl/func_smilesection.html" TargetMode="External"/><Relationship Id="rId36" Type="http://schemas.openxmlformats.org/officeDocument/2006/relationships/hyperlink" Target="http://quantlib.org/quantlibxl/func_ohutils.html" TargetMode="External"/><Relationship Id="rId339" Type="http://schemas.openxmlformats.org/officeDocument/2006/relationships/hyperlink" Target="http://quantlib.org/quantlibxl/func_defaultbasket.html" TargetMode="External"/><Relationship Id="rId546" Type="http://schemas.openxmlformats.org/officeDocument/2006/relationships/hyperlink" Target="http://quantlib.org/quantlibxl/func_leg.html" TargetMode="External"/><Relationship Id="rId753" Type="http://schemas.openxmlformats.org/officeDocument/2006/relationships/hyperlink" Target="http://quantlib.org/quantlibxl/func_defaulttermstructures.html" TargetMode="External"/><Relationship Id="rId101" Type="http://schemas.openxmlformats.org/officeDocument/2006/relationships/hyperlink" Target="http://quantlib.org/quantlibxl/func_interpolation.html" TargetMode="External"/><Relationship Id="rId185" Type="http://schemas.openxmlformats.org/officeDocument/2006/relationships/hyperlink" Target="http://quantlib.org/quantlibxl/func_volatilities.html" TargetMode="External"/><Relationship Id="rId406" Type="http://schemas.openxmlformats.org/officeDocument/2006/relationships/hyperlink" Target="http://quantlib.org/quantlibxl/func_optimization.html" TargetMode="External"/><Relationship Id="rId960" Type="http://schemas.openxmlformats.org/officeDocument/2006/relationships/hyperlink" Target="http://quantlib.org/quantlibxl/func_capletvolstructure.html" TargetMode="External"/><Relationship Id="rId1036" Type="http://schemas.openxmlformats.org/officeDocument/2006/relationships/hyperlink" Target="http://quantlib.org/quantlibxl/func_options.html" TargetMode="External"/><Relationship Id="rId392" Type="http://schemas.openxmlformats.org/officeDocument/2006/relationships/hyperlink" Target="http://quantlib.org/quantlibxl/func_date.html" TargetMode="External"/><Relationship Id="rId613" Type="http://schemas.openxmlformats.org/officeDocument/2006/relationships/hyperlink" Target="http://quantlib.org/quantlibxl/func_leg.html" TargetMode="External"/><Relationship Id="rId697" Type="http://schemas.openxmlformats.org/officeDocument/2006/relationships/hyperlink" Target="http://quantlib.org/quantlibxl/func_capletvolstructure.html" TargetMode="External"/><Relationship Id="rId820" Type="http://schemas.openxmlformats.org/officeDocument/2006/relationships/hyperlink" Target="http://quantlib.org/quantlibxl/func_interpolation.html" TargetMode="External"/><Relationship Id="rId918" Type="http://schemas.openxmlformats.org/officeDocument/2006/relationships/hyperlink" Target="http://quantlib.org/quantlibxl/func_swaptionvolstructure.html" TargetMode="External"/><Relationship Id="rId252" Type="http://schemas.openxmlformats.org/officeDocument/2006/relationships/hyperlink" Target="http://quantlib.org/quantlibxl/func_ctsmmcapletcalibration.html" TargetMode="External"/><Relationship Id="rId47" Type="http://schemas.openxmlformats.org/officeDocument/2006/relationships/hyperlink" Target="http://quantlib.org/quantlibxl/func_garbagecollection.html" TargetMode="External"/><Relationship Id="rId112" Type="http://schemas.openxmlformats.org/officeDocument/2006/relationships/hyperlink" Target="http://quantlib.org/quantlibxl/func_marketmodels.html" TargetMode="External"/><Relationship Id="rId557" Type="http://schemas.openxmlformats.org/officeDocument/2006/relationships/hyperlink" Target="http://quantlib.org/quantlibxl/func_index.html" TargetMode="External"/><Relationship Id="rId764" Type="http://schemas.openxmlformats.org/officeDocument/2006/relationships/hyperlink" Target="http://quantlib.org/quantlibxl/func_rangeaccrual.html" TargetMode="External"/><Relationship Id="rId971" Type="http://schemas.openxmlformats.org/officeDocument/2006/relationships/hyperlink" Target="http://quantlib.org/quantlibxl/func_index.html" TargetMode="External"/><Relationship Id="rId196" Type="http://schemas.openxmlformats.org/officeDocument/2006/relationships/hyperlink" Target="http://quantlib.org/quantlibxl/func_bonds.html" TargetMode="External"/><Relationship Id="rId417" Type="http://schemas.openxmlformats.org/officeDocument/2006/relationships/hyperlink" Target="http://quantlib.org/quantlibxl/func_evolutiondescription.html" TargetMode="External"/><Relationship Id="rId624" Type="http://schemas.openxmlformats.org/officeDocument/2006/relationships/hyperlink" Target="http://quantlib.org/quantlibxl/func_leg.html" TargetMode="External"/><Relationship Id="rId831" Type="http://schemas.openxmlformats.org/officeDocument/2006/relationships/hyperlink" Target="http://quantlib.org/quantlibxl/func_smilesection.html" TargetMode="External"/><Relationship Id="rId1047" Type="http://schemas.openxmlformats.org/officeDocument/2006/relationships/hyperlink" Target="http://quantlib.org/quantlibxl/func_vanillaswap.html" TargetMode="External"/><Relationship Id="rId263" Type="http://schemas.openxmlformats.org/officeDocument/2006/relationships/hyperlink" Target="http://quantlib.org/quantlibxl/func_ctsmmcapletcalibration.html" TargetMode="External"/><Relationship Id="rId470" Type="http://schemas.openxmlformats.org/officeDocument/2006/relationships/hyperlink" Target="http://quantlib.org/quantlibxl/func_marketmodels.html" TargetMode="External"/><Relationship Id="rId929" Type="http://schemas.openxmlformats.org/officeDocument/2006/relationships/hyperlink" Target="http://quantlib.org/quantlibxl/func_statistics.html" TargetMode="External"/><Relationship Id="rId58" Type="http://schemas.openxmlformats.org/officeDocument/2006/relationships/hyperlink" Target="http://quantlib.org/quantlibxl/func_volatilities.html" TargetMode="External"/><Relationship Id="rId123" Type="http://schemas.openxmlformats.org/officeDocument/2006/relationships/hyperlink" Target="http://quantlib.org/quantlibxl/func_assetswap.html" TargetMode="External"/><Relationship Id="rId330" Type="http://schemas.openxmlformats.org/officeDocument/2006/relationships/hyperlink" Target="http://quantlib.org/quantlibxl/func_curvestate.html" TargetMode="External"/><Relationship Id="rId568" Type="http://schemas.openxmlformats.org/officeDocument/2006/relationships/hyperlink" Target="http://quantlib.org/quantlibxl/func_interpolation.html" TargetMode="External"/><Relationship Id="rId775" Type="http://schemas.openxmlformats.org/officeDocument/2006/relationships/hyperlink" Target="http://quantlib.org/quantlibxl/func_payoffs.html" TargetMode="External"/><Relationship Id="rId982" Type="http://schemas.openxmlformats.org/officeDocument/2006/relationships/hyperlink" Target="http://quantlib.org/quantlibxl/func_swaption.html" TargetMode="External"/><Relationship Id="rId428" Type="http://schemas.openxmlformats.org/officeDocument/2006/relationships/hyperlink" Target="http://quantlib.org/quantlibxl/func_correlation.html" TargetMode="External"/><Relationship Id="rId635" Type="http://schemas.openxmlformats.org/officeDocument/2006/relationships/hyperlink" Target="http://quantlib.org/quantlibxl/func_leg.html" TargetMode="External"/><Relationship Id="rId842" Type="http://schemas.openxmlformats.org/officeDocument/2006/relationships/hyperlink" Target="http://quantlib.org/quantlibxl/func_schedule.html" TargetMode="External"/><Relationship Id="rId1058" Type="http://schemas.openxmlformats.org/officeDocument/2006/relationships/hyperlink" Target="http://quantlib.org/quantlibxl/func_utilities.html" TargetMode="External"/><Relationship Id="rId274" Type="http://schemas.openxmlformats.org/officeDocument/2006/relationships/hyperlink" Target="http://quantlib.org/quantlibxl/func_calendar.html" TargetMode="External"/><Relationship Id="rId481" Type="http://schemas.openxmlformats.org/officeDocument/2006/relationships/hyperlink" Target="http://quantlib.org/quantlibxl/func_statistics.html" TargetMode="External"/><Relationship Id="rId702" Type="http://schemas.openxmlformats.org/officeDocument/2006/relationships/hyperlink" Target="http://quantlib.org/quantlibxl/func_capletvolstructure.html" TargetMode="External"/><Relationship Id="rId69" Type="http://schemas.openxmlformats.org/officeDocument/2006/relationships/hyperlink" Target="http://quantlib.org/quantlibxl/func_abcd.html" TargetMode="External"/><Relationship Id="rId134" Type="http://schemas.openxmlformats.org/officeDocument/2006/relationships/hyperlink" Target="http://quantlib.org/quantlibxl/func_exercise.html" TargetMode="External"/><Relationship Id="rId579" Type="http://schemas.openxmlformats.org/officeDocument/2006/relationships/hyperlink" Target="http://quantlib.org/quantlibxl/func_interpolation.html" TargetMode="External"/><Relationship Id="rId786" Type="http://schemas.openxmlformats.org/officeDocument/2006/relationships/hyperlink" Target="http://quantlib.org/quantlibxl/func_marketmodels.html" TargetMode="External"/><Relationship Id="rId993" Type="http://schemas.openxmlformats.org/officeDocument/2006/relationships/hyperlink" Target="http://quantlib.org/quantlibxl/func_swaptionvolstructure.html" TargetMode="External"/><Relationship Id="rId341" Type="http://schemas.openxmlformats.org/officeDocument/2006/relationships/hyperlink" Target="http://quantlib.org/quantlibxl/func_defaultbasket.html" TargetMode="External"/><Relationship Id="rId439" Type="http://schemas.openxmlformats.org/officeDocument/2006/relationships/hyperlink" Target="http://quantlib.org/quantlibxl/func_couponvectors.html" TargetMode="External"/><Relationship Id="rId646" Type="http://schemas.openxmlformats.org/officeDocument/2006/relationships/hyperlink" Target="http://quantlib.org/quantlibxl/func_vanillaswap.html" TargetMode="External"/><Relationship Id="rId1069" Type="http://schemas.openxmlformats.org/officeDocument/2006/relationships/hyperlink" Target="http://quantlib.org/quantlibxl/func_termstructures.html" TargetMode="External"/><Relationship Id="rId201" Type="http://schemas.openxmlformats.org/officeDocument/2006/relationships/hyperlink" Target="http://quantlib.org/quantlibxl/func_bonds.html" TargetMode="External"/><Relationship Id="rId285" Type="http://schemas.openxmlformats.org/officeDocument/2006/relationships/hyperlink" Target="http://quantlib.org/quantlibxl/func_capfloor.html" TargetMode="External"/><Relationship Id="rId506" Type="http://schemas.openxmlformats.org/officeDocument/2006/relationships/hyperlink" Target="http://quantlib.org/quantlibxl/func_correlation.html" TargetMode="External"/><Relationship Id="rId853" Type="http://schemas.openxmlformats.org/officeDocument/2006/relationships/hyperlink" Target="http://quantlib.org/quantlibxl/func_schedule.html" TargetMode="External"/><Relationship Id="rId492" Type="http://schemas.openxmlformats.org/officeDocument/2006/relationships/hyperlink" Target="http://quantlib.org/quantlibxl/func_statistics.html" TargetMode="External"/><Relationship Id="rId713" Type="http://schemas.openxmlformats.org/officeDocument/2006/relationships/hyperlink" Target="http://quantlib.org/quantlibxl/func_overnightindexedswap.html" TargetMode="External"/><Relationship Id="rId797" Type="http://schemas.openxmlformats.org/officeDocument/2006/relationships/hyperlink" Target="http://quantlib.org/quantlibxl/func_btp.html" TargetMode="External"/><Relationship Id="rId920" Type="http://schemas.openxmlformats.org/officeDocument/2006/relationships/hyperlink" Target="http://quantlib.org/quantlibxl/func_statistics.html" TargetMode="External"/><Relationship Id="rId145" Type="http://schemas.openxmlformats.org/officeDocument/2006/relationships/hyperlink" Target="http://quantlib.org/quantlibxl/func_pricingengines.html" TargetMode="External"/><Relationship Id="rId352" Type="http://schemas.openxmlformats.org/officeDocument/2006/relationships/hyperlink" Target="http://quantlib.org/quantlibxl/func_interpolation.html" TargetMode="External"/><Relationship Id="rId212" Type="http://schemas.openxmlformats.org/officeDocument/2006/relationships/hyperlink" Target="http://quantlib.org/quantlibxl/func_bonds.html" TargetMode="External"/><Relationship Id="rId657" Type="http://schemas.openxmlformats.org/officeDocument/2006/relationships/hyperlink" Target="http://quantlib.org/quantlibxl/func_volatility.html" TargetMode="External"/><Relationship Id="rId864" Type="http://schemas.openxmlformats.org/officeDocument/2006/relationships/hyperlink" Target="http://quantlib.org/quantlibxl/func_sequencestatistics.html" TargetMode="External"/><Relationship Id="rId296" Type="http://schemas.openxmlformats.org/officeDocument/2006/relationships/hyperlink" Target="http://quantlib.org/quantlibxl/func_credit.html" TargetMode="External"/><Relationship Id="rId517" Type="http://schemas.openxmlformats.org/officeDocument/2006/relationships/hyperlink" Target="http://quantlib.org/quantlibxl/func_date.html" TargetMode="External"/><Relationship Id="rId724" Type="http://schemas.openxmlformats.org/officeDocument/2006/relationships/hyperlink" Target="http://quantlib.org/quantlibxl/func_payoffs.html" TargetMode="External"/><Relationship Id="rId931" Type="http://schemas.openxmlformats.org/officeDocument/2006/relationships/hyperlink" Target="http://quantlib.org/quantlibxl/func_statistics.html" TargetMode="External"/><Relationship Id="rId60" Type="http://schemas.openxmlformats.org/officeDocument/2006/relationships/hyperlink" Target="http://quantlib.org/quantlibxl/func_volatilities.html" TargetMode="External"/><Relationship Id="rId156" Type="http://schemas.openxmlformats.org/officeDocument/2006/relationships/hyperlink" Target="http://quantlib.org/quantlibxl/func_pricingengines.html" TargetMode="External"/><Relationship Id="rId363" Type="http://schemas.openxmlformats.org/officeDocument/2006/relationships/hyperlink" Target="http://quantlib.org/quantlibxl/func_options.html" TargetMode="External"/><Relationship Id="rId570" Type="http://schemas.openxmlformats.org/officeDocument/2006/relationships/hyperlink" Target="http://quantlib.org/quantlibxl/func_interpolation.html" TargetMode="External"/><Relationship Id="rId1007" Type="http://schemas.openxmlformats.org/officeDocument/2006/relationships/hyperlink" Target="http://quantlib.org/quantlibxl/func_credit.html" TargetMode="External"/><Relationship Id="rId223" Type="http://schemas.openxmlformats.org/officeDocument/2006/relationships/hyperlink" Target="http://quantlib.org/quantlibxl/func_bonds.html" TargetMode="External"/><Relationship Id="rId430" Type="http://schemas.openxmlformats.org/officeDocument/2006/relationships/hyperlink" Target="http://quantlib.org/quantlibxl/func_interpolation.html" TargetMode="External"/><Relationship Id="rId668" Type="http://schemas.openxmlformats.org/officeDocument/2006/relationships/hyperlink" Target="http://quantlib.org/quantlibxl/func_marketmodels.html" TargetMode="External"/><Relationship Id="rId875" Type="http://schemas.openxmlformats.org/officeDocument/2006/relationships/hyperlink" Target="http://quantlib.org/quantlibxl/func_sequencestatistics.html" TargetMode="External"/><Relationship Id="rId1060" Type="http://schemas.openxmlformats.org/officeDocument/2006/relationships/hyperlink" Target="http://quantlib.org/quantlibxl/func_volatilities.html" TargetMode="External"/><Relationship Id="rId18" Type="http://schemas.openxmlformats.org/officeDocument/2006/relationships/hyperlink" Target="http://quantlib.org/quantlibxl/func_logging.html" TargetMode="External"/><Relationship Id="rId528" Type="http://schemas.openxmlformats.org/officeDocument/2006/relationships/hyperlink" Target="http://quantlib.org/quantlibxl/func_statistics.html" TargetMode="External"/><Relationship Id="rId735" Type="http://schemas.openxmlformats.org/officeDocument/2006/relationships/hyperlink" Target="http://quantlib.org/quantlibxl/func_correlation.html" TargetMode="External"/><Relationship Id="rId942" Type="http://schemas.openxmlformats.org/officeDocument/2006/relationships/hyperlink" Target="http://quantlib.org/quantlibxl/func_statistics.html" TargetMode="External"/><Relationship Id="rId167" Type="http://schemas.openxmlformats.org/officeDocument/2006/relationships/hyperlink" Target="http://quantlib.org/quantlibxl/func_pricingengines.html" TargetMode="External"/><Relationship Id="rId374" Type="http://schemas.openxmlformats.org/officeDocument/2006/relationships/hyperlink" Target="http://quantlib.org/quantlibxl/func_daycounter.html" TargetMode="External"/><Relationship Id="rId581" Type="http://schemas.openxmlformats.org/officeDocument/2006/relationships/hyperlink" Target="http://quantlib.org/quantlibxl/func_interpolation.html" TargetMode="External"/><Relationship Id="rId1018" Type="http://schemas.openxmlformats.org/officeDocument/2006/relationships/hyperlink" Target="http://quantlib.org/quantlibxl/func_termstructures.html" TargetMode="External"/><Relationship Id="rId71" Type="http://schemas.openxmlformats.org/officeDocument/2006/relationships/hyperlink" Target="http://quantlib.org/quantlibxl/func_abcd.html" TargetMode="External"/><Relationship Id="rId234" Type="http://schemas.openxmlformats.org/officeDocument/2006/relationships/hyperlink" Target="http://quantlib.org/quantlibxl/func_bonds.html" TargetMode="External"/><Relationship Id="rId679" Type="http://schemas.openxmlformats.org/officeDocument/2006/relationships/hyperlink" Target="http://quantlib.org/quantlibxl/func_credit.html" TargetMode="External"/><Relationship Id="rId802" Type="http://schemas.openxmlformats.org/officeDocument/2006/relationships/hyperlink" Target="http://quantlib.org/quantlibxl/func_btp.html" TargetMode="External"/><Relationship Id="rId886" Type="http://schemas.openxmlformats.org/officeDocument/2006/relationships/hyperlink" Target="http://quantlib.org/quantlibxl/func_sequencestatistics.html" TargetMode="External"/><Relationship Id="rId2" Type="http://schemas.openxmlformats.org/officeDocument/2006/relationships/hyperlink" Target="http://quantlib.org/quantlibxl/func_enumerations.html" TargetMode="External"/><Relationship Id="rId29" Type="http://schemas.openxmlformats.org/officeDocument/2006/relationships/hyperlink" Target="http://quantlib.org/quantlibxl/func_valueobjects.html" TargetMode="External"/><Relationship Id="rId276" Type="http://schemas.openxmlformats.org/officeDocument/2006/relationships/hyperlink" Target="http://quantlib.org/quantlibxl/func_calendar.html" TargetMode="External"/><Relationship Id="rId441" Type="http://schemas.openxmlformats.org/officeDocument/2006/relationships/hyperlink" Target="http://quantlib.org/quantlibxl/func_termstructures.html" TargetMode="External"/><Relationship Id="rId483" Type="http://schemas.openxmlformats.org/officeDocument/2006/relationships/hyperlink" Target="http://quantlib.org/quantlibxl/func_basketlossmodels.html" TargetMode="External"/><Relationship Id="rId539" Type="http://schemas.openxmlformats.org/officeDocument/2006/relationships/hyperlink" Target="http://quantlib.org/quantlibxl/func_instruments.html" TargetMode="External"/><Relationship Id="rId690" Type="http://schemas.openxmlformats.org/officeDocument/2006/relationships/hyperlink" Target="http://quantlib.org/quantlibxl/func_ratehelpers.html" TargetMode="External"/><Relationship Id="rId704" Type="http://schemas.openxmlformats.org/officeDocument/2006/relationships/hyperlink" Target="http://quantlib.org/quantlibxl/func_capletvolstructure.html" TargetMode="External"/><Relationship Id="rId746" Type="http://schemas.openxmlformats.org/officeDocument/2006/relationships/hyperlink" Target="http://quantlib.org/quantlibxl/func_piecewiseyieldcurve.html" TargetMode="External"/><Relationship Id="rId911" Type="http://schemas.openxmlformats.org/officeDocument/2006/relationships/hyperlink" Target="http://quantlib.org/quantlibxl/func_smilesection.html" TargetMode="External"/><Relationship Id="rId1071" Type="http://schemas.openxmlformats.org/officeDocument/2006/relationships/hyperlink" Target="http://quantlib.org/quantlibxl/func_termstructures.html" TargetMode="External"/><Relationship Id="rId40" Type="http://schemas.openxmlformats.org/officeDocument/2006/relationships/hyperlink" Target="http://quantlib.org/quantlibxl/func_ohutils.html" TargetMode="External"/><Relationship Id="rId136" Type="http://schemas.openxmlformats.org/officeDocument/2006/relationships/hyperlink" Target="http://quantlib.org/quantlibxl/func_volatilities.html" TargetMode="External"/><Relationship Id="rId178" Type="http://schemas.openxmlformats.org/officeDocument/2006/relationships/hyperlink" Target="http://quantlib.org/quantlibxl/func_pricingengines.html" TargetMode="External"/><Relationship Id="rId301" Type="http://schemas.openxmlformats.org/officeDocument/2006/relationships/hyperlink" Target="http://quantlib.org/quantlibxl/func_mathf.html" TargetMode="External"/><Relationship Id="rId343" Type="http://schemas.openxmlformats.org/officeDocument/2006/relationships/hyperlink" Target="http://quantlib.org/quantlibxl/func_defaultbasket.html" TargetMode="External"/><Relationship Id="rId550" Type="http://schemas.openxmlformats.org/officeDocument/2006/relationships/hyperlink" Target="http://quantlib.org/quantlibxl/func_leg.html" TargetMode="External"/><Relationship Id="rId788" Type="http://schemas.openxmlformats.org/officeDocument/2006/relationships/hyperlink" Target="http://quantlib.org/quantlibxl/func_defaulttermstructures.html" TargetMode="External"/><Relationship Id="rId953" Type="http://schemas.openxmlformats.org/officeDocument/2006/relationships/hyperlink" Target="http://quantlib.org/quantlibxl/func_payoffs.html" TargetMode="External"/><Relationship Id="rId995" Type="http://schemas.openxmlformats.org/officeDocument/2006/relationships/hyperlink" Target="http://quantlib.org/quantlibxl/func_swaptionvolstructure.html" TargetMode="External"/><Relationship Id="rId1029" Type="http://schemas.openxmlformats.org/officeDocument/2006/relationships/hyperlink" Target="http://quantlib.org/quantlibxl/func_timeseries.html" TargetMode="External"/><Relationship Id="rId82" Type="http://schemas.openxmlformats.org/officeDocument/2006/relationships/hyperlink" Target="http://quantlib.org/quantlibxl/func_abcd.html" TargetMode="External"/><Relationship Id="rId203" Type="http://schemas.openxmlformats.org/officeDocument/2006/relationships/hyperlink" Target="http://quantlib.org/quantlibxl/func_bonds.html" TargetMode="External"/><Relationship Id="rId385" Type="http://schemas.openxmlformats.org/officeDocument/2006/relationships/hyperlink" Target="http://quantlib.org/quantlibxl/func_termstructures.html" TargetMode="External"/><Relationship Id="rId592" Type="http://schemas.openxmlformats.org/officeDocument/2006/relationships/hyperlink" Target="http://quantlib.org/quantlibxl/func_curvestate.html" TargetMode="External"/><Relationship Id="rId606" Type="http://schemas.openxmlformats.org/officeDocument/2006/relationships/hyperlink" Target="http://quantlib.org/quantlibxl/func_leg.html" TargetMode="External"/><Relationship Id="rId648" Type="http://schemas.openxmlformats.org/officeDocument/2006/relationships/hyperlink" Target="http://quantlib.org/quantlibxl/func_swaption.html" TargetMode="External"/><Relationship Id="rId813" Type="http://schemas.openxmlformats.org/officeDocument/2006/relationships/hyperlink" Target="http://quantlib.org/quantlibxl/func_btp.html" TargetMode="External"/><Relationship Id="rId855" Type="http://schemas.openxmlformats.org/officeDocument/2006/relationships/hyperlink" Target="http://quantlib.org/quantlibxl/func_schedule.html" TargetMode="External"/><Relationship Id="rId1040" Type="http://schemas.openxmlformats.org/officeDocument/2006/relationships/hyperlink" Target="http://quantlib.org/quantlibxl/func_vanillaswap.html" TargetMode="External"/><Relationship Id="rId245" Type="http://schemas.openxmlformats.org/officeDocument/2006/relationships/hyperlink" Target="http://quantlib.org/quantlibxl/func_driftcalculators.html" TargetMode="External"/><Relationship Id="rId287" Type="http://schemas.openxmlformats.org/officeDocument/2006/relationships/hyperlink" Target="http://quantlib.org/quantlibxl/func_capletvolstructure.html" TargetMode="External"/><Relationship Id="rId410" Type="http://schemas.openxmlformats.org/officeDocument/2006/relationships/hyperlink" Target="http://quantlib.org/quantlibxl/func_index.html" TargetMode="External"/><Relationship Id="rId452" Type="http://schemas.openxmlformats.org/officeDocument/2006/relationships/hyperlink" Target="http://quantlib.org/quantlibxl/func_quotes.html" TargetMode="External"/><Relationship Id="rId494" Type="http://schemas.openxmlformats.org/officeDocument/2006/relationships/hyperlink" Target="http://quantlib.org/quantlibxl/func_mathf.html" TargetMode="External"/><Relationship Id="rId508" Type="http://schemas.openxmlformats.org/officeDocument/2006/relationships/hyperlink" Target="http://quantlib.org/quantlibxl/func_correlation.html" TargetMode="External"/><Relationship Id="rId715" Type="http://schemas.openxmlformats.org/officeDocument/2006/relationships/hyperlink" Target="http://quantlib.org/quantlibxl/func_overnightindexedswap.html" TargetMode="External"/><Relationship Id="rId897" Type="http://schemas.openxmlformats.org/officeDocument/2006/relationships/hyperlink" Target="http://quantlib.org/quantlibxl/func_quotes.html" TargetMode="External"/><Relationship Id="rId922" Type="http://schemas.openxmlformats.org/officeDocument/2006/relationships/hyperlink" Target="http://quantlib.org/quantlibxl/func_statistics.html" TargetMode="External"/><Relationship Id="rId105" Type="http://schemas.openxmlformats.org/officeDocument/2006/relationships/hyperlink" Target="http://quantlib.org/quantlibxl/func_utilities.html" TargetMode="External"/><Relationship Id="rId147" Type="http://schemas.openxmlformats.org/officeDocument/2006/relationships/hyperlink" Target="http://quantlib.org/quantlibxl/func_pricingengines.html" TargetMode="External"/><Relationship Id="rId312" Type="http://schemas.openxmlformats.org/officeDocument/2006/relationships/hyperlink" Target="http://quantlib.org/quantlibxl/func_cmsmarketcalibration.html" TargetMode="External"/><Relationship Id="rId354" Type="http://schemas.openxmlformats.org/officeDocument/2006/relationships/hyperlink" Target="http://quantlib.org/quantlibxl/func_interpolation.html" TargetMode="External"/><Relationship Id="rId757" Type="http://schemas.openxmlformats.org/officeDocument/2006/relationships/hyperlink" Target="http://quantlib.org/quantlibxl/func_options.html" TargetMode="External"/><Relationship Id="rId799" Type="http://schemas.openxmlformats.org/officeDocument/2006/relationships/hyperlink" Target="http://quantlib.org/quantlibxl/func_btp.html" TargetMode="External"/><Relationship Id="rId964" Type="http://schemas.openxmlformats.org/officeDocument/2006/relationships/hyperlink" Target="http://quantlib.org/quantlibxl/func_capletvolstructure.html" TargetMode="External"/><Relationship Id="rId51" Type="http://schemas.openxmlformats.org/officeDocument/2006/relationships/hyperlink" Target="http://quantlib.org/quantlibxl/func_ohutils.html" TargetMode="External"/><Relationship Id="rId93" Type="http://schemas.openxmlformats.org/officeDocument/2006/relationships/hyperlink" Target="http://quantlib.org/quantlibxl/func_abcd.html" TargetMode="External"/><Relationship Id="rId189" Type="http://schemas.openxmlformats.org/officeDocument/2006/relationships/hyperlink" Target="http://quantlib.org/quantlibxl/func_bonds.html" TargetMode="External"/><Relationship Id="rId396" Type="http://schemas.openxmlformats.org/officeDocument/2006/relationships/hyperlink" Target="http://quantlib.org/quantlibxl/func_date.html" TargetMode="External"/><Relationship Id="rId561" Type="http://schemas.openxmlformats.org/officeDocument/2006/relationships/hyperlink" Target="http://quantlib.org/quantlibxl/func_termstructures.html" TargetMode="External"/><Relationship Id="rId617" Type="http://schemas.openxmlformats.org/officeDocument/2006/relationships/hyperlink" Target="http://quantlib.org/quantlibxl/func_leg.html" TargetMode="External"/><Relationship Id="rId659" Type="http://schemas.openxmlformats.org/officeDocument/2006/relationships/hyperlink" Target="http://quantlib.org/quantlibxl/func_products.html" TargetMode="External"/><Relationship Id="rId824" Type="http://schemas.openxmlformats.org/officeDocument/2006/relationships/hyperlink" Target="http://quantlib.org/quantlibxl/func_interpolation.html" TargetMode="External"/><Relationship Id="rId866" Type="http://schemas.openxmlformats.org/officeDocument/2006/relationships/hyperlink" Target="http://quantlib.org/quantlibxl/func_sequencestatistics.html" TargetMode="External"/><Relationship Id="rId214" Type="http://schemas.openxmlformats.org/officeDocument/2006/relationships/hyperlink" Target="http://quantlib.org/quantlibxl/func_bonds.html" TargetMode="External"/><Relationship Id="rId256" Type="http://schemas.openxmlformats.org/officeDocument/2006/relationships/hyperlink" Target="http://quantlib.org/quantlibxl/func_ctsmmcapletcalibration.html" TargetMode="External"/><Relationship Id="rId298" Type="http://schemas.openxmlformats.org/officeDocument/2006/relationships/hyperlink" Target="http://quantlib.org/quantlibxl/func_credit.html" TargetMode="External"/><Relationship Id="rId421" Type="http://schemas.openxmlformats.org/officeDocument/2006/relationships/hyperlink" Target="http://quantlib.org/quantlibxl/func_evolutiondescription.html" TargetMode="External"/><Relationship Id="rId463" Type="http://schemas.openxmlformats.org/officeDocument/2006/relationships/hyperlink" Target="http://quantlib.org/quantlibxl/func_quotes.html" TargetMode="External"/><Relationship Id="rId519" Type="http://schemas.openxmlformats.org/officeDocument/2006/relationships/hyperlink" Target="http://quantlib.org/quantlibxl/func_date.html" TargetMode="External"/><Relationship Id="rId670" Type="http://schemas.openxmlformats.org/officeDocument/2006/relationships/hyperlink" Target="http://quantlib.org/quantlibxl/func_products.html" TargetMode="External"/><Relationship Id="rId1051" Type="http://schemas.openxmlformats.org/officeDocument/2006/relationships/hyperlink" Target="http://quantlib.org/quantlibxl/func_vanillaswap.html" TargetMode="External"/><Relationship Id="rId116" Type="http://schemas.openxmlformats.org/officeDocument/2006/relationships/hyperlink" Target="http://quantlib.org/quantlibxl/func_assetswap.html" TargetMode="External"/><Relationship Id="rId158" Type="http://schemas.openxmlformats.org/officeDocument/2006/relationships/hyperlink" Target="http://quantlib.org/quantlibxl/func_pricingengines.html" TargetMode="External"/><Relationship Id="rId323" Type="http://schemas.openxmlformats.org/officeDocument/2006/relationships/hyperlink" Target="http://quantlib.org/quantlibxl/func_swaptionvolstructure.html" TargetMode="External"/><Relationship Id="rId530" Type="http://schemas.openxmlformats.org/officeDocument/2006/relationships/hyperlink" Target="http://quantlib.org/quantlibxl/func_index.html" TargetMode="External"/><Relationship Id="rId726" Type="http://schemas.openxmlformats.org/officeDocument/2006/relationships/hyperlink" Target="http://quantlib.org/quantlibxl/func_payoffs.html" TargetMode="External"/><Relationship Id="rId768" Type="http://schemas.openxmlformats.org/officeDocument/2006/relationships/hyperlink" Target="http://quantlib.org/quantlibxl/func_rangeaccrual.html" TargetMode="External"/><Relationship Id="rId933" Type="http://schemas.openxmlformats.org/officeDocument/2006/relationships/hyperlink" Target="http://quantlib.org/quantlibxl/func_statistics.html" TargetMode="External"/><Relationship Id="rId975" Type="http://schemas.openxmlformats.org/officeDocument/2006/relationships/hyperlink" Target="http://quantlib.org/quantlibxl/func_swap.html" TargetMode="External"/><Relationship Id="rId1009" Type="http://schemas.openxmlformats.org/officeDocument/2006/relationships/hyperlink" Target="http://quantlib.org/quantlibxl/func_latentmodels.html" TargetMode="External"/><Relationship Id="rId20" Type="http://schemas.openxmlformats.org/officeDocument/2006/relationships/hyperlink" Target="http://quantlib.org/quantlibxl/func_objects.html" TargetMode="External"/><Relationship Id="rId62" Type="http://schemas.openxmlformats.org/officeDocument/2006/relationships/hyperlink" Target="http://quantlib.org/quantlibxl/func_volatilities.html" TargetMode="External"/><Relationship Id="rId365" Type="http://schemas.openxmlformats.org/officeDocument/2006/relationships/hyperlink" Target="http://quantlib.org/quantlibxl/func_date.html" TargetMode="External"/><Relationship Id="rId572" Type="http://schemas.openxmlformats.org/officeDocument/2006/relationships/hyperlink" Target="http://quantlib.org/quantlibxl/func_interpolation.html" TargetMode="External"/><Relationship Id="rId628" Type="http://schemas.openxmlformats.org/officeDocument/2006/relationships/hyperlink" Target="http://quantlib.org/quantlibxl/func_leg.html" TargetMode="External"/><Relationship Id="rId835" Type="http://schemas.openxmlformats.org/officeDocument/2006/relationships/hyperlink" Target="http://quantlib.org/quantlibxl/func_smilesection.html" TargetMode="External"/><Relationship Id="rId225" Type="http://schemas.openxmlformats.org/officeDocument/2006/relationships/hyperlink" Target="http://quantlib.org/quantlibxl/func_bonds.html" TargetMode="External"/><Relationship Id="rId267" Type="http://schemas.openxmlformats.org/officeDocument/2006/relationships/hyperlink" Target="http://quantlib.org/quantlibxl/func_calendar.html" TargetMode="External"/><Relationship Id="rId432" Type="http://schemas.openxmlformats.org/officeDocument/2006/relationships/hyperlink" Target="http://quantlib.org/quantlibxl/func_forwardrateagreement.html" TargetMode="External"/><Relationship Id="rId474" Type="http://schemas.openxmlformats.org/officeDocument/2006/relationships/hyperlink" Target="http://quantlib.org/quantlibxl/func_basketlossmodels.html" TargetMode="External"/><Relationship Id="rId877" Type="http://schemas.openxmlformats.org/officeDocument/2006/relationships/hyperlink" Target="http://quantlib.org/quantlibxl/func_sequencestatistics.html" TargetMode="External"/><Relationship Id="rId1020" Type="http://schemas.openxmlformats.org/officeDocument/2006/relationships/hyperlink" Target="http://quantlib.org/quantlibxl/func_termstructures.html" TargetMode="External"/><Relationship Id="rId1062" Type="http://schemas.openxmlformats.org/officeDocument/2006/relationships/hyperlink" Target="http://quantlib.org/quantlibxl/func_volatilities.html" TargetMode="External"/><Relationship Id="rId127" Type="http://schemas.openxmlformats.org/officeDocument/2006/relationships/hyperlink" Target="http://quantlib.org/quantlibxl/func_btp.html" TargetMode="External"/><Relationship Id="rId681" Type="http://schemas.openxmlformats.org/officeDocument/2006/relationships/hyperlink" Target="http://quantlib.org/quantlibxl/func_interpolation.html" TargetMode="External"/><Relationship Id="rId737" Type="http://schemas.openxmlformats.org/officeDocument/2006/relationships/hyperlink" Target="http://quantlib.org/quantlibxl/func_volatility.html" TargetMode="External"/><Relationship Id="rId779" Type="http://schemas.openxmlformats.org/officeDocument/2006/relationships/hyperlink" Target="http://quantlib.org/quantlibxl/func_ratehelpers.html" TargetMode="External"/><Relationship Id="rId902" Type="http://schemas.openxmlformats.org/officeDocument/2006/relationships/hyperlink" Target="http://quantlib.org/quantlibxl/func_optimization.html" TargetMode="External"/><Relationship Id="rId944" Type="http://schemas.openxmlformats.org/officeDocument/2006/relationships/hyperlink" Target="http://quantlib.org/quantlibxl/func_statistics.html" TargetMode="External"/><Relationship Id="rId986" Type="http://schemas.openxmlformats.org/officeDocument/2006/relationships/hyperlink" Target="http://quantlib.org/quantlibxl/func_swaptionvolstructure.html" TargetMode="External"/><Relationship Id="rId31" Type="http://schemas.openxmlformats.org/officeDocument/2006/relationships/hyperlink" Target="http://quantlib.org/quantlibxl/func_valueobjects.html" TargetMode="External"/><Relationship Id="rId73" Type="http://schemas.openxmlformats.org/officeDocument/2006/relationships/hyperlink" Target="http://quantlib.org/quantlibxl/func_abcd.html" TargetMode="External"/><Relationship Id="rId169" Type="http://schemas.openxmlformats.org/officeDocument/2006/relationships/hyperlink" Target="http://quantlib.org/quantlibxl/func_pricingengines.html" TargetMode="External"/><Relationship Id="rId334" Type="http://schemas.openxmlformats.org/officeDocument/2006/relationships/hyperlink" Target="http://quantlib.org/quantlibxl/func_mathf.html" TargetMode="External"/><Relationship Id="rId376" Type="http://schemas.openxmlformats.org/officeDocument/2006/relationships/hyperlink" Target="http://quantlib.org/quantlibxl/func_defaulttermstructures.html" TargetMode="External"/><Relationship Id="rId541" Type="http://schemas.openxmlformats.org/officeDocument/2006/relationships/hyperlink" Target="http://quantlib.org/quantlibxl/func_instruments.html" TargetMode="External"/><Relationship Id="rId583" Type="http://schemas.openxmlformats.org/officeDocument/2006/relationships/hyperlink" Target="http://quantlib.org/quantlibxl/func_interpolation.html" TargetMode="External"/><Relationship Id="rId639" Type="http://schemas.openxmlformats.org/officeDocument/2006/relationships/hyperlink" Target="http://quantlib.org/quantlibxl/func_optimization.html" TargetMode="External"/><Relationship Id="rId790" Type="http://schemas.openxmlformats.org/officeDocument/2006/relationships/hyperlink" Target="http://quantlib.org/quantlibxl/func_capletvolstructure.html" TargetMode="External"/><Relationship Id="rId804" Type="http://schemas.openxmlformats.org/officeDocument/2006/relationships/hyperlink" Target="http://quantlib.org/quantlibxl/func_btp.html" TargetMode="External"/><Relationship Id="rId4" Type="http://schemas.openxmlformats.org/officeDocument/2006/relationships/hyperlink" Target="http://quantlib.org/quantlibxl/func_enumerations.html" TargetMode="External"/><Relationship Id="rId180" Type="http://schemas.openxmlformats.org/officeDocument/2006/relationships/hyperlink" Target="http://quantlib.org/quantlibxl/func_pricingengines.html" TargetMode="External"/><Relationship Id="rId236" Type="http://schemas.openxmlformats.org/officeDocument/2006/relationships/hyperlink" Target="http://quantlib.org/quantlibxl/func_bonds.html" TargetMode="External"/><Relationship Id="rId278" Type="http://schemas.openxmlformats.org/officeDocument/2006/relationships/hyperlink" Target="http://quantlib.org/quantlibxl/func_capfloor.html" TargetMode="External"/><Relationship Id="rId401" Type="http://schemas.openxmlformats.org/officeDocument/2006/relationships/hyperlink" Target="http://quantlib.org/quantlibxl/func_date.html" TargetMode="External"/><Relationship Id="rId443" Type="http://schemas.openxmlformats.org/officeDocument/2006/relationships/hyperlink" Target="http://quantlib.org/quantlibxl/func_smilesection.html" TargetMode="External"/><Relationship Id="rId650" Type="http://schemas.openxmlformats.org/officeDocument/2006/relationships/hyperlink" Target="http://quantlib.org/quantlibxl/func_marketmodels.html" TargetMode="External"/><Relationship Id="rId846" Type="http://schemas.openxmlformats.org/officeDocument/2006/relationships/hyperlink" Target="http://quantlib.org/quantlibxl/func_schedule.html" TargetMode="External"/><Relationship Id="rId888" Type="http://schemas.openxmlformats.org/officeDocument/2006/relationships/hyperlink" Target="http://quantlib.org/quantlibxl/func_sequencestatistics.html" TargetMode="External"/><Relationship Id="rId1031" Type="http://schemas.openxmlformats.org/officeDocument/2006/relationships/hyperlink" Target="http://quantlib.org/quantlibxl/func_timeseries.html" TargetMode="External"/><Relationship Id="rId303" Type="http://schemas.openxmlformats.org/officeDocument/2006/relationships/hyperlink" Target="http://quantlib.org/quantlibxl/func_marketmodels.html" TargetMode="External"/><Relationship Id="rId485" Type="http://schemas.openxmlformats.org/officeDocument/2006/relationships/hyperlink" Target="http://quantlib.org/quantlibxl/func_latentmodels.html" TargetMode="External"/><Relationship Id="rId692" Type="http://schemas.openxmlformats.org/officeDocument/2006/relationships/hyperlink" Target="http://quantlib.org/quantlibxl/func_capletvolstructure.html" TargetMode="External"/><Relationship Id="rId706" Type="http://schemas.openxmlformats.org/officeDocument/2006/relationships/hyperlink" Target="http://quantlib.org/quantlibxl/func_capletvolstructure.html" TargetMode="External"/><Relationship Id="rId748" Type="http://schemas.openxmlformats.org/officeDocument/2006/relationships/hyperlink" Target="http://quantlib.org/quantlibxl/func_piecewiseyieldcurve.html" TargetMode="External"/><Relationship Id="rId913" Type="http://schemas.openxmlformats.org/officeDocument/2006/relationships/hyperlink" Target="http://quantlib.org/quantlibxl/func_index.html" TargetMode="External"/><Relationship Id="rId955" Type="http://schemas.openxmlformats.org/officeDocument/2006/relationships/hyperlink" Target="http://quantlib.org/quantlibxl/func_payoffs.html" TargetMode="External"/><Relationship Id="rId42" Type="http://schemas.openxmlformats.org/officeDocument/2006/relationships/hyperlink" Target="http://quantlib.org/quantlibxl/func_garbagecollection.html" TargetMode="External"/><Relationship Id="rId84" Type="http://schemas.openxmlformats.org/officeDocument/2006/relationships/hyperlink" Target="http://quantlib.org/quantlibxl/func_abcd.html" TargetMode="External"/><Relationship Id="rId138" Type="http://schemas.openxmlformats.org/officeDocument/2006/relationships/hyperlink" Target="http://quantlib.org/quantlibxl/func_volatilities.html" TargetMode="External"/><Relationship Id="rId345" Type="http://schemas.openxmlformats.org/officeDocument/2006/relationships/hyperlink" Target="http://quantlib.org/quantlibxl/func_defaultbasket.html" TargetMode="External"/><Relationship Id="rId387" Type="http://schemas.openxmlformats.org/officeDocument/2006/relationships/hyperlink" Target="http://quantlib.org/quantlibxl/func_options.html" TargetMode="External"/><Relationship Id="rId510" Type="http://schemas.openxmlformats.org/officeDocument/2006/relationships/hyperlink" Target="http://quantlib.org/quantlibxl/func_shortratemodels.html" TargetMode="External"/><Relationship Id="rId552" Type="http://schemas.openxmlformats.org/officeDocument/2006/relationships/hyperlink" Target="http://quantlib.org/quantlibxl/func_index.html" TargetMode="External"/><Relationship Id="rId594" Type="http://schemas.openxmlformats.org/officeDocument/2006/relationships/hyperlink" Target="http://quantlib.org/quantlibxl/func_driftcalculators.html" TargetMode="External"/><Relationship Id="rId608" Type="http://schemas.openxmlformats.org/officeDocument/2006/relationships/hyperlink" Target="http://quantlib.org/quantlibxl/func_leg.html" TargetMode="External"/><Relationship Id="rId815" Type="http://schemas.openxmlformats.org/officeDocument/2006/relationships/hyperlink" Target="http://quantlib.org/quantlibxl/func_options.html" TargetMode="External"/><Relationship Id="rId997" Type="http://schemas.openxmlformats.org/officeDocument/2006/relationships/hyperlink" Target="http://quantlib.org/quantlibxl/func_swaptionvolstructure.html" TargetMode="External"/><Relationship Id="rId191" Type="http://schemas.openxmlformats.org/officeDocument/2006/relationships/hyperlink" Target="http://quantlib.org/quantlibxl/func_bonds.html" TargetMode="External"/><Relationship Id="rId205" Type="http://schemas.openxmlformats.org/officeDocument/2006/relationships/hyperlink" Target="http://quantlib.org/quantlibxl/func_bonds.html" TargetMode="External"/><Relationship Id="rId247" Type="http://schemas.openxmlformats.org/officeDocument/2006/relationships/hyperlink" Target="http://quantlib.org/quantlibxl/func_curvestate.html" TargetMode="External"/><Relationship Id="rId412" Type="http://schemas.openxmlformats.org/officeDocument/2006/relationships/hyperlink" Target="http://quantlib.org/quantlibxl/func_index.html" TargetMode="External"/><Relationship Id="rId857" Type="http://schemas.openxmlformats.org/officeDocument/2006/relationships/hyperlink" Target="http://quantlib.org/quantlibxl/func_schedule.html" TargetMode="External"/><Relationship Id="rId899" Type="http://schemas.openxmlformats.org/officeDocument/2006/relationships/hyperlink" Target="http://quantlib.org/quantlibxl/func_quotes.html" TargetMode="External"/><Relationship Id="rId1000" Type="http://schemas.openxmlformats.org/officeDocument/2006/relationships/hyperlink" Target="http://quantlib.org/quantlibxl/func_swaptionvolstructure.html" TargetMode="External"/><Relationship Id="rId1042" Type="http://schemas.openxmlformats.org/officeDocument/2006/relationships/hyperlink" Target="http://quantlib.org/quantlibxl/func_vanillaswap.html" TargetMode="External"/><Relationship Id="rId107" Type="http://schemas.openxmlformats.org/officeDocument/2006/relationships/hyperlink" Target="http://quantlib.org/quantlibxl/func_alphaform.html" TargetMode="External"/><Relationship Id="rId289" Type="http://schemas.openxmlformats.org/officeDocument/2006/relationships/hyperlink" Target="http://quantlib.org/quantlibxl/func_capletvolstructure.html" TargetMode="External"/><Relationship Id="rId454" Type="http://schemas.openxmlformats.org/officeDocument/2006/relationships/hyperlink" Target="http://quantlib.org/quantlibxl/func_options.html" TargetMode="External"/><Relationship Id="rId496" Type="http://schemas.openxmlformats.org/officeDocument/2006/relationships/hyperlink" Target="http://quantlib.org/quantlibxl/func_credit.html" TargetMode="External"/><Relationship Id="rId661" Type="http://schemas.openxmlformats.org/officeDocument/2006/relationships/hyperlink" Target="http://quantlib.org/quantlibxl/func_products.html" TargetMode="External"/><Relationship Id="rId717" Type="http://schemas.openxmlformats.org/officeDocument/2006/relationships/hyperlink" Target="http://quantlib.org/quantlibxl/func_overnightindexedswap.html" TargetMode="External"/><Relationship Id="rId759" Type="http://schemas.openxmlformats.org/officeDocument/2006/relationships/hyperlink" Target="http://quantlib.org/quantlibxl/func_quotes.html" TargetMode="External"/><Relationship Id="rId924" Type="http://schemas.openxmlformats.org/officeDocument/2006/relationships/hyperlink" Target="http://quantlib.org/quantlibxl/func_statistics.html" TargetMode="External"/><Relationship Id="rId966" Type="http://schemas.openxmlformats.org/officeDocument/2006/relationships/hyperlink" Target="http://quantlib.org/quantlibxl/func_capletvolstructure.html" TargetMode="External"/><Relationship Id="rId11" Type="http://schemas.openxmlformats.org/officeDocument/2006/relationships/hyperlink" Target="http://quantlib.org/quantlibxl/func_enumerations.html" TargetMode="External"/><Relationship Id="rId53" Type="http://schemas.openxmlformats.org/officeDocument/2006/relationships/hyperlink" Target="http://quantlib.org/quantlibxl/func_ohutils.html" TargetMode="External"/><Relationship Id="rId149" Type="http://schemas.openxmlformats.org/officeDocument/2006/relationships/hyperlink" Target="http://quantlib.org/quantlibxl/func_pricingengines.html" TargetMode="External"/><Relationship Id="rId314" Type="http://schemas.openxmlformats.org/officeDocument/2006/relationships/hyperlink" Target="http://quantlib.org/quantlibxl/func_bonds.html" TargetMode="External"/><Relationship Id="rId356" Type="http://schemas.openxmlformats.org/officeDocument/2006/relationships/hyperlink" Target="http://quantlib.org/quantlibxl/func_interpolation.html" TargetMode="External"/><Relationship Id="rId398" Type="http://schemas.openxmlformats.org/officeDocument/2006/relationships/hyperlink" Target="http://quantlib.org/quantlibxl/func_date.html" TargetMode="External"/><Relationship Id="rId521" Type="http://schemas.openxmlformats.org/officeDocument/2006/relationships/hyperlink" Target="http://quantlib.org/quantlibxl/func_couponvectors.html" TargetMode="External"/><Relationship Id="rId563" Type="http://schemas.openxmlformats.org/officeDocument/2006/relationships/hyperlink" Target="http://quantlib.org/quantlibxl/func_termstructures.html" TargetMode="External"/><Relationship Id="rId619" Type="http://schemas.openxmlformats.org/officeDocument/2006/relationships/hyperlink" Target="http://quantlib.org/quantlibxl/func_leg.html" TargetMode="External"/><Relationship Id="rId770" Type="http://schemas.openxmlformats.org/officeDocument/2006/relationships/hyperlink" Target="http://quantlib.org/quantlibxl/func_rangeaccrual.html" TargetMode="External"/><Relationship Id="rId95" Type="http://schemas.openxmlformats.org/officeDocument/2006/relationships/hyperlink" Target="http://quantlib.org/quantlibxl/func_interpolation.html" TargetMode="External"/><Relationship Id="rId160" Type="http://schemas.openxmlformats.org/officeDocument/2006/relationships/hyperlink" Target="http://quantlib.org/quantlibxl/func_pricingengines.html" TargetMode="External"/><Relationship Id="rId216" Type="http://schemas.openxmlformats.org/officeDocument/2006/relationships/hyperlink" Target="http://quantlib.org/quantlibxl/func_bonds.html" TargetMode="External"/><Relationship Id="rId423" Type="http://schemas.openxmlformats.org/officeDocument/2006/relationships/hyperlink" Target="http://quantlib.org/quantlibxl/func_evolutiondescription.html" TargetMode="External"/><Relationship Id="rId826" Type="http://schemas.openxmlformats.org/officeDocument/2006/relationships/hyperlink" Target="http://quantlib.org/quantlibxl/func_interpolation.html" TargetMode="External"/><Relationship Id="rId868" Type="http://schemas.openxmlformats.org/officeDocument/2006/relationships/hyperlink" Target="http://quantlib.org/quantlibxl/func_sequencestatistics.html" TargetMode="External"/><Relationship Id="rId1011" Type="http://schemas.openxmlformats.org/officeDocument/2006/relationships/hyperlink" Target="http://quantlib.org/quantlibxl/func_latentmodels.html" TargetMode="External"/><Relationship Id="rId1053" Type="http://schemas.openxmlformats.org/officeDocument/2006/relationships/hyperlink" Target="http://quantlib.org/quantlibxl/func_vanillaswap.html" TargetMode="External"/><Relationship Id="rId258" Type="http://schemas.openxmlformats.org/officeDocument/2006/relationships/hyperlink" Target="http://quantlib.org/quantlibxl/func_ctsmmcapletcalibration.html" TargetMode="External"/><Relationship Id="rId465" Type="http://schemas.openxmlformats.org/officeDocument/2006/relationships/hyperlink" Target="http://quantlib.org/quantlibxl/func_shortratemodels.html" TargetMode="External"/><Relationship Id="rId630" Type="http://schemas.openxmlformats.org/officeDocument/2006/relationships/hyperlink" Target="http://quantlib.org/quantlibxl/func_leg.html" TargetMode="External"/><Relationship Id="rId672" Type="http://schemas.openxmlformats.org/officeDocument/2006/relationships/hyperlink" Target="http://quantlib.org/quantlibxl/func_marketmodels.html" TargetMode="External"/><Relationship Id="rId728" Type="http://schemas.openxmlformats.org/officeDocument/2006/relationships/hyperlink" Target="http://quantlib.org/quantlibxl/func_payoffs.html" TargetMode="External"/><Relationship Id="rId935" Type="http://schemas.openxmlformats.org/officeDocument/2006/relationships/hyperlink" Target="http://quantlib.org/quantlibxl/func_statistics.html" TargetMode="External"/><Relationship Id="rId22" Type="http://schemas.openxmlformats.org/officeDocument/2006/relationships/hyperlink" Target="http://quantlib.org/quantlibxl/func_objects.html" TargetMode="External"/><Relationship Id="rId64" Type="http://schemas.openxmlformats.org/officeDocument/2006/relationships/hyperlink" Target="http://quantlib.org/quantlibxl/func_volatilities.html" TargetMode="External"/><Relationship Id="rId118" Type="http://schemas.openxmlformats.org/officeDocument/2006/relationships/hyperlink" Target="http://quantlib.org/quantlibxl/func_assetswap.html" TargetMode="External"/><Relationship Id="rId325" Type="http://schemas.openxmlformats.org/officeDocument/2006/relationships/hyperlink" Target="http://quantlib.org/quantlibxl/func_couponvectors.html" TargetMode="External"/><Relationship Id="rId367" Type="http://schemas.openxmlformats.org/officeDocument/2006/relationships/hyperlink" Target="http://quantlib.org/quantlibxl/func_date.html" TargetMode="External"/><Relationship Id="rId532" Type="http://schemas.openxmlformats.org/officeDocument/2006/relationships/hyperlink" Target="http://quantlib.org/quantlibxl/func_index.html" TargetMode="External"/><Relationship Id="rId574" Type="http://schemas.openxmlformats.org/officeDocument/2006/relationships/hyperlink" Target="http://quantlib.org/quantlibxl/func_interpolation.html" TargetMode="External"/><Relationship Id="rId977" Type="http://schemas.openxmlformats.org/officeDocument/2006/relationships/hyperlink" Target="http://quantlib.org/quantlibxl/func_ratehelpers.html" TargetMode="External"/><Relationship Id="rId171" Type="http://schemas.openxmlformats.org/officeDocument/2006/relationships/hyperlink" Target="http://quantlib.org/quantlibxl/func_pricingengines.html" TargetMode="External"/><Relationship Id="rId227" Type="http://schemas.openxmlformats.org/officeDocument/2006/relationships/hyperlink" Target="http://quantlib.org/quantlibxl/func_bonds.html" TargetMode="External"/><Relationship Id="rId781" Type="http://schemas.openxmlformats.org/officeDocument/2006/relationships/hyperlink" Target="http://quantlib.org/quantlibxl/func_ratehelpers.html" TargetMode="External"/><Relationship Id="rId837" Type="http://schemas.openxmlformats.org/officeDocument/2006/relationships/hyperlink" Target="http://quantlib.org/quantlibxl/func_smilesection.html" TargetMode="External"/><Relationship Id="rId879" Type="http://schemas.openxmlformats.org/officeDocument/2006/relationships/hyperlink" Target="http://quantlib.org/quantlibxl/func_sequencestatistics.html" TargetMode="External"/><Relationship Id="rId1022" Type="http://schemas.openxmlformats.org/officeDocument/2006/relationships/hyperlink" Target="http://quantlib.org/quantlibxl/func_evolutiondescription.html" TargetMode="External"/><Relationship Id="rId269" Type="http://schemas.openxmlformats.org/officeDocument/2006/relationships/hyperlink" Target="http://quantlib.org/quantlibxl/func_calendar.html" TargetMode="External"/><Relationship Id="rId434" Type="http://schemas.openxmlformats.org/officeDocument/2006/relationships/hyperlink" Target="http://quantlib.org/quantlibxl/func_forwardrateagreement.html" TargetMode="External"/><Relationship Id="rId476" Type="http://schemas.openxmlformats.org/officeDocument/2006/relationships/hyperlink" Target="http://quantlib.org/quantlibxl/func_basketlossmodels.html" TargetMode="External"/><Relationship Id="rId641" Type="http://schemas.openxmlformats.org/officeDocument/2006/relationships/hyperlink" Target="http://quantlib.org/quantlibxl/func_index.html" TargetMode="External"/><Relationship Id="rId683" Type="http://schemas.openxmlformats.org/officeDocument/2006/relationships/hyperlink" Target="http://quantlib.org/quantlibxl/func_evolutiondescription.html" TargetMode="External"/><Relationship Id="rId739" Type="http://schemas.openxmlformats.org/officeDocument/2006/relationships/hyperlink" Target="http://quantlib.org/quantlibxl/func_volatility.html" TargetMode="External"/><Relationship Id="rId890" Type="http://schemas.openxmlformats.org/officeDocument/2006/relationships/hyperlink" Target="http://quantlib.org/quantlibxl/func_sequencestatistics.html" TargetMode="External"/><Relationship Id="rId904" Type="http://schemas.openxmlformats.org/officeDocument/2006/relationships/hyperlink" Target="http://quantlib.org/quantlibxl/func_smilesection.html" TargetMode="External"/><Relationship Id="rId1064" Type="http://schemas.openxmlformats.org/officeDocument/2006/relationships/hyperlink" Target="http://quantlib.org/quantlibxl/func_volatilities.html" TargetMode="External"/><Relationship Id="rId33" Type="http://schemas.openxmlformats.org/officeDocument/2006/relationships/hyperlink" Target="http://quantlib.org/quantlibxl/func_serialization.html" TargetMode="External"/><Relationship Id="rId129" Type="http://schemas.openxmlformats.org/officeDocument/2006/relationships/hyperlink" Target="http://quantlib.org/quantlibxl/func_pricingengines.html" TargetMode="External"/><Relationship Id="rId280" Type="http://schemas.openxmlformats.org/officeDocument/2006/relationships/hyperlink" Target="http://quantlib.org/quantlibxl/func_capfloor.html" TargetMode="External"/><Relationship Id="rId336" Type="http://schemas.openxmlformats.org/officeDocument/2006/relationships/hyperlink" Target="http://quantlib.org/quantlibxl/func_mathf.html" TargetMode="External"/><Relationship Id="rId501" Type="http://schemas.openxmlformats.org/officeDocument/2006/relationships/hyperlink" Target="http://quantlib.org/quantlibxl/func_correlation.html" TargetMode="External"/><Relationship Id="rId543" Type="http://schemas.openxmlformats.org/officeDocument/2006/relationships/hyperlink" Target="http://quantlib.org/quantlibxl/func_leg.html" TargetMode="External"/><Relationship Id="rId946" Type="http://schemas.openxmlformats.org/officeDocument/2006/relationships/hyperlink" Target="http://quantlib.org/quantlibxl/func_statistics.html" TargetMode="External"/><Relationship Id="rId988" Type="http://schemas.openxmlformats.org/officeDocument/2006/relationships/hyperlink" Target="http://quantlib.org/quantlibxl/func_swaptionvolstructure.html" TargetMode="External"/><Relationship Id="rId75" Type="http://schemas.openxmlformats.org/officeDocument/2006/relationships/hyperlink" Target="http://quantlib.org/quantlibxl/func_abcd.html" TargetMode="External"/><Relationship Id="rId140" Type="http://schemas.openxmlformats.org/officeDocument/2006/relationships/hyperlink" Target="http://quantlib.org/quantlibxl/func_volatilities.html" TargetMode="External"/><Relationship Id="rId182" Type="http://schemas.openxmlformats.org/officeDocument/2006/relationships/hyperlink" Target="http://quantlib.org/quantlibxl/func_pricingengines.html" TargetMode="External"/><Relationship Id="rId378" Type="http://schemas.openxmlformats.org/officeDocument/2006/relationships/hyperlink" Target="http://quantlib.org/quantlibxl/func_options.html" TargetMode="External"/><Relationship Id="rId403" Type="http://schemas.openxmlformats.org/officeDocument/2006/relationships/hyperlink" Target="http://quantlib.org/quantlibxl/func_options.html" TargetMode="External"/><Relationship Id="rId585" Type="http://schemas.openxmlformats.org/officeDocument/2006/relationships/hyperlink" Target="http://quantlib.org/quantlibxl/func_evolutiondescription.html" TargetMode="External"/><Relationship Id="rId750" Type="http://schemas.openxmlformats.org/officeDocument/2006/relationships/hyperlink" Target="http://quantlib.org/quantlibxl/func_piecewiseyieldcurve.html" TargetMode="External"/><Relationship Id="rId792" Type="http://schemas.openxmlformats.org/officeDocument/2006/relationships/hyperlink" Target="http://quantlib.org/quantlibxl/func_swaptionvolstructure.html" TargetMode="External"/><Relationship Id="rId806" Type="http://schemas.openxmlformats.org/officeDocument/2006/relationships/hyperlink" Target="http://quantlib.org/quantlibxl/func_btp.html" TargetMode="External"/><Relationship Id="rId848" Type="http://schemas.openxmlformats.org/officeDocument/2006/relationships/hyperlink" Target="http://quantlib.org/quantlibxl/func_schedule.html" TargetMode="External"/><Relationship Id="rId1033" Type="http://schemas.openxmlformats.org/officeDocument/2006/relationships/hyperlink" Target="http://quantlib.org/quantlibxl/func_timeseries.html" TargetMode="External"/><Relationship Id="rId6" Type="http://schemas.openxmlformats.org/officeDocument/2006/relationships/hyperlink" Target="http://quantlib.org/quantlibxl/func_ohutils.html" TargetMode="External"/><Relationship Id="rId238" Type="http://schemas.openxmlformats.org/officeDocument/2006/relationships/hyperlink" Target="http://quantlib.org/quantlibxl/func_cmsmarket.html" TargetMode="External"/><Relationship Id="rId445" Type="http://schemas.openxmlformats.org/officeDocument/2006/relationships/hyperlink" Target="http://quantlib.org/quantlibxl/func_marketmodels.html" TargetMode="External"/><Relationship Id="rId487" Type="http://schemas.openxmlformats.org/officeDocument/2006/relationships/hyperlink" Target="http://quantlib.org/quantlibxl/func_statistics.html" TargetMode="External"/><Relationship Id="rId610" Type="http://schemas.openxmlformats.org/officeDocument/2006/relationships/hyperlink" Target="http://quantlib.org/quantlibxl/func_leg.html" TargetMode="External"/><Relationship Id="rId652" Type="http://schemas.openxmlformats.org/officeDocument/2006/relationships/hyperlink" Target="http://quantlib.org/quantlibxl/func_marketmodelevolvers.html" TargetMode="External"/><Relationship Id="rId694" Type="http://schemas.openxmlformats.org/officeDocument/2006/relationships/hyperlink" Target="http://quantlib.org/quantlibxl/func_capletvolstructure.html" TargetMode="External"/><Relationship Id="rId708" Type="http://schemas.openxmlformats.org/officeDocument/2006/relationships/hyperlink" Target="http://quantlib.org/quantlibxl/func_overnightindexedswap.html" TargetMode="External"/><Relationship Id="rId915" Type="http://schemas.openxmlformats.org/officeDocument/2006/relationships/hyperlink" Target="http://quantlib.org/quantlibxl/func_optimization.html" TargetMode="External"/><Relationship Id="rId291" Type="http://schemas.openxmlformats.org/officeDocument/2006/relationships/hyperlink" Target="http://quantlib.org/quantlibxl/func_capletvolstructure.html" TargetMode="External"/><Relationship Id="rId305" Type="http://schemas.openxmlformats.org/officeDocument/2006/relationships/hyperlink" Target="http://quantlib.org/quantlibxl/func_couponvectors.html" TargetMode="External"/><Relationship Id="rId347" Type="http://schemas.openxmlformats.org/officeDocument/2006/relationships/hyperlink" Target="http://quantlib.org/quantlibxl/func_defaultbasket.html" TargetMode="External"/><Relationship Id="rId512" Type="http://schemas.openxmlformats.org/officeDocument/2006/relationships/hyperlink" Target="http://quantlib.org/quantlibxl/func_basketlossmodels.html" TargetMode="External"/><Relationship Id="rId957" Type="http://schemas.openxmlformats.org/officeDocument/2006/relationships/hyperlink" Target="http://quantlib.org/quantlibxl/func_capletvolstructure.html" TargetMode="External"/><Relationship Id="rId999" Type="http://schemas.openxmlformats.org/officeDocument/2006/relationships/hyperlink" Target="http://quantlib.org/quantlibxl/func_swaptionvolstructure.html" TargetMode="External"/><Relationship Id="rId44" Type="http://schemas.openxmlformats.org/officeDocument/2006/relationships/hyperlink" Target="http://quantlib.org/quantlibxl/func_garbagecollection.html" TargetMode="External"/><Relationship Id="rId86" Type="http://schemas.openxmlformats.org/officeDocument/2006/relationships/hyperlink" Target="http://quantlib.org/quantlibxl/func_abcd.html" TargetMode="External"/><Relationship Id="rId151" Type="http://schemas.openxmlformats.org/officeDocument/2006/relationships/hyperlink" Target="http://quantlib.org/quantlibxl/func_pricingengines.html" TargetMode="External"/><Relationship Id="rId389" Type="http://schemas.openxmlformats.org/officeDocument/2006/relationships/hyperlink" Target="http://quantlib.org/quantlibxl/func_payoffs.html" TargetMode="External"/><Relationship Id="rId554" Type="http://schemas.openxmlformats.org/officeDocument/2006/relationships/hyperlink" Target="http://quantlib.org/quantlibxl/func_index.html" TargetMode="External"/><Relationship Id="rId596" Type="http://schemas.openxmlformats.org/officeDocument/2006/relationships/hyperlink" Target="http://quantlib.org/quantlibxl/func_driftcalculators.html" TargetMode="External"/><Relationship Id="rId761" Type="http://schemas.openxmlformats.org/officeDocument/2006/relationships/hyperlink" Target="http://quantlib.org/quantlibxl/func_randomsequencegenerator.html" TargetMode="External"/><Relationship Id="rId817" Type="http://schemas.openxmlformats.org/officeDocument/2006/relationships/hyperlink" Target="http://quantlib.org/quantlibxl/func_interpolation.html" TargetMode="External"/><Relationship Id="rId859" Type="http://schemas.openxmlformats.org/officeDocument/2006/relationships/hyperlink" Target="http://quantlib.org/quantlibxl/func_optimization.html" TargetMode="External"/><Relationship Id="rId1002" Type="http://schemas.openxmlformats.org/officeDocument/2006/relationships/hyperlink" Target="http://quantlib.org/quantlibxl/func_swaptionvolstructure.html" TargetMode="External"/><Relationship Id="rId193" Type="http://schemas.openxmlformats.org/officeDocument/2006/relationships/hyperlink" Target="http://quantlib.org/quantlibxl/func_bonds.html" TargetMode="External"/><Relationship Id="rId207" Type="http://schemas.openxmlformats.org/officeDocument/2006/relationships/hyperlink" Target="http://quantlib.org/quantlibxl/func_bonds.html" TargetMode="External"/><Relationship Id="rId249" Type="http://schemas.openxmlformats.org/officeDocument/2006/relationships/hyperlink" Target="http://quantlib.org/quantlibxl/func_ctsmmcapletcalibration.html" TargetMode="External"/><Relationship Id="rId414" Type="http://schemas.openxmlformats.org/officeDocument/2006/relationships/hyperlink" Target="http://quantlib.org/quantlibxl/func_quotes.html" TargetMode="External"/><Relationship Id="rId456" Type="http://schemas.openxmlformats.org/officeDocument/2006/relationships/hyperlink" Target="http://quantlib.org/quantlibxl/func_ratehelpers.html" TargetMode="External"/><Relationship Id="rId498" Type="http://schemas.openxmlformats.org/officeDocument/2006/relationships/hyperlink" Target="http://quantlib.org/quantlibxl/func_handles.html" TargetMode="External"/><Relationship Id="rId621" Type="http://schemas.openxmlformats.org/officeDocument/2006/relationships/hyperlink" Target="http://quantlib.org/quantlibxl/func_leg.html" TargetMode="External"/><Relationship Id="rId663" Type="http://schemas.openxmlformats.org/officeDocument/2006/relationships/hyperlink" Target="http://quantlib.org/quantlibxl/func_products.html" TargetMode="External"/><Relationship Id="rId870" Type="http://schemas.openxmlformats.org/officeDocument/2006/relationships/hyperlink" Target="http://quantlib.org/quantlibxl/func_sequencestatistics.html" TargetMode="External"/><Relationship Id="rId1044" Type="http://schemas.openxmlformats.org/officeDocument/2006/relationships/hyperlink" Target="http://quantlib.org/quantlibxl/func_vanillaswap.html" TargetMode="External"/><Relationship Id="rId13" Type="http://schemas.openxmlformats.org/officeDocument/2006/relationships/hyperlink" Target="http://quantlib.org/quantlibxl/func_logging.html" TargetMode="External"/><Relationship Id="rId109" Type="http://schemas.openxmlformats.org/officeDocument/2006/relationships/hyperlink" Target="http://quantlib.org/quantlibxl/func_alphaform.html" TargetMode="External"/><Relationship Id="rId260" Type="http://schemas.openxmlformats.org/officeDocument/2006/relationships/hyperlink" Target="http://quantlib.org/quantlibxl/func_ctsmmcapletcalibration.html" TargetMode="External"/><Relationship Id="rId316" Type="http://schemas.openxmlformats.org/officeDocument/2006/relationships/hyperlink" Target="http://quantlib.org/quantlibxl/func_marketmodels.html" TargetMode="External"/><Relationship Id="rId523" Type="http://schemas.openxmlformats.org/officeDocument/2006/relationships/hyperlink" Target="http://quantlib.org/quantlibxl/func_index.html" TargetMode="External"/><Relationship Id="rId719" Type="http://schemas.openxmlformats.org/officeDocument/2006/relationships/hyperlink" Target="http://quantlib.org/quantlibxl/func_overnightindexedswap.html" TargetMode="External"/><Relationship Id="rId926" Type="http://schemas.openxmlformats.org/officeDocument/2006/relationships/hyperlink" Target="http://quantlib.org/quantlibxl/func_statistics.html" TargetMode="External"/><Relationship Id="rId968" Type="http://schemas.openxmlformats.org/officeDocument/2006/relationships/hyperlink" Target="http://quantlib.org/quantlibxl/func_swap.html" TargetMode="External"/><Relationship Id="rId55" Type="http://schemas.openxmlformats.org/officeDocument/2006/relationships/hyperlink" Target="http://quantlib.org/quantlibxl/func_volatilities.html" TargetMode="External"/><Relationship Id="rId97" Type="http://schemas.openxmlformats.org/officeDocument/2006/relationships/hyperlink" Target="http://quantlib.org/quantlibxl/func_interpolation.html" TargetMode="External"/><Relationship Id="rId120" Type="http://schemas.openxmlformats.org/officeDocument/2006/relationships/hyperlink" Target="http://quantlib.org/quantlibxl/func_assetswap.html" TargetMode="External"/><Relationship Id="rId358" Type="http://schemas.openxmlformats.org/officeDocument/2006/relationships/hyperlink" Target="http://quantlib.org/quantlibxl/func_curvestate.html" TargetMode="External"/><Relationship Id="rId565" Type="http://schemas.openxmlformats.org/officeDocument/2006/relationships/hyperlink" Target="http://quantlib.org/quantlibxl/func_termstructures.html" TargetMode="External"/><Relationship Id="rId730" Type="http://schemas.openxmlformats.org/officeDocument/2006/relationships/hyperlink" Target="http://quantlib.org/quantlibxl/func_date.html" TargetMode="External"/><Relationship Id="rId772" Type="http://schemas.openxmlformats.org/officeDocument/2006/relationships/hyperlink" Target="http://quantlib.org/quantlibxl/func_rangeaccrual.html" TargetMode="External"/><Relationship Id="rId828" Type="http://schemas.openxmlformats.org/officeDocument/2006/relationships/hyperlink" Target="http://quantlib.org/quantlibxl/func_driftcalculators.html" TargetMode="External"/><Relationship Id="rId1013" Type="http://schemas.openxmlformats.org/officeDocument/2006/relationships/hyperlink" Target="http://quantlib.org/quantlibxl/func_basketlossmodels.html" TargetMode="External"/><Relationship Id="rId162" Type="http://schemas.openxmlformats.org/officeDocument/2006/relationships/hyperlink" Target="http://quantlib.org/quantlibxl/func_pricingengines.html" TargetMode="External"/><Relationship Id="rId218" Type="http://schemas.openxmlformats.org/officeDocument/2006/relationships/hyperlink" Target="http://quantlib.org/quantlibxl/func_bonds.html" TargetMode="External"/><Relationship Id="rId425" Type="http://schemas.openxmlformats.org/officeDocument/2006/relationships/hyperlink" Target="http://quantlib.org/quantlibxl/func_exercise.html" TargetMode="External"/><Relationship Id="rId467" Type="http://schemas.openxmlformats.org/officeDocument/2006/relationships/hyperlink" Target="http://quantlib.org/quantlibxl/func_ratehelpers.html" TargetMode="External"/><Relationship Id="rId632" Type="http://schemas.openxmlformats.org/officeDocument/2006/relationships/hyperlink" Target="http://quantlib.org/quantlibxl/func_leg.html" TargetMode="External"/><Relationship Id="rId1055" Type="http://schemas.openxmlformats.org/officeDocument/2006/relationships/hyperlink" Target="http://quantlib.org/quantlibxl/func_randomsequencegenerator.html" TargetMode="External"/><Relationship Id="rId271" Type="http://schemas.openxmlformats.org/officeDocument/2006/relationships/hyperlink" Target="http://quantlib.org/quantlibxl/func_calendar.html" TargetMode="External"/><Relationship Id="rId674" Type="http://schemas.openxmlformats.org/officeDocument/2006/relationships/hyperlink" Target="http://quantlib.org/quantlibxl/func_marketmodels.html" TargetMode="External"/><Relationship Id="rId881" Type="http://schemas.openxmlformats.org/officeDocument/2006/relationships/hyperlink" Target="http://quantlib.org/quantlibxl/func_sequencestatistics.html" TargetMode="External"/><Relationship Id="rId937" Type="http://schemas.openxmlformats.org/officeDocument/2006/relationships/hyperlink" Target="http://quantlib.org/quantlibxl/func_statistics.html" TargetMode="External"/><Relationship Id="rId979" Type="http://schemas.openxmlformats.org/officeDocument/2006/relationships/hyperlink" Target="http://quantlib.org/quantlibxl/func_ratehelpers.html" TargetMode="External"/><Relationship Id="rId24" Type="http://schemas.openxmlformats.org/officeDocument/2006/relationships/hyperlink" Target="http://quantlib.org/quantlibxl/func_objects.html" TargetMode="External"/><Relationship Id="rId66" Type="http://schemas.openxmlformats.org/officeDocument/2006/relationships/hyperlink" Target="http://quantlib.org/quantlibxl/func_volatilities.html" TargetMode="External"/><Relationship Id="rId131" Type="http://schemas.openxmlformats.org/officeDocument/2006/relationships/hyperlink" Target="http://quantlib.org/quantlibxl/func_basketlossmodels.html" TargetMode="External"/><Relationship Id="rId327" Type="http://schemas.openxmlformats.org/officeDocument/2006/relationships/hyperlink" Target="http://quantlib.org/quantlibxl/func_marketmodels.html" TargetMode="External"/><Relationship Id="rId369" Type="http://schemas.openxmlformats.org/officeDocument/2006/relationships/hyperlink" Target="http://quantlib.org/quantlibxl/func_date.html" TargetMode="External"/><Relationship Id="rId534" Type="http://schemas.openxmlformats.org/officeDocument/2006/relationships/hyperlink" Target="http://quantlib.org/quantlibxl/func_index.html" TargetMode="External"/><Relationship Id="rId576" Type="http://schemas.openxmlformats.org/officeDocument/2006/relationships/hyperlink" Target="http://quantlib.org/quantlibxl/func_interpolation.html" TargetMode="External"/><Relationship Id="rId741" Type="http://schemas.openxmlformats.org/officeDocument/2006/relationships/hyperlink" Target="http://quantlib.org/quantlibxl/func_volatility.html" TargetMode="External"/><Relationship Id="rId783" Type="http://schemas.openxmlformats.org/officeDocument/2006/relationships/hyperlink" Target="http://quantlib.org/quantlibxl/func_ratehelpers.html" TargetMode="External"/><Relationship Id="rId839" Type="http://schemas.openxmlformats.org/officeDocument/2006/relationships/hyperlink" Target="http://quantlib.org/quantlibxl/func_smilesection.html" TargetMode="External"/><Relationship Id="rId990" Type="http://schemas.openxmlformats.org/officeDocument/2006/relationships/hyperlink" Target="http://quantlib.org/quantlibxl/func_swaptionvolstructure.html" TargetMode="External"/><Relationship Id="rId173" Type="http://schemas.openxmlformats.org/officeDocument/2006/relationships/hyperlink" Target="http://quantlib.org/quantlibxl/func_pricingengines.html" TargetMode="External"/><Relationship Id="rId229" Type="http://schemas.openxmlformats.org/officeDocument/2006/relationships/hyperlink" Target="http://quantlib.org/quantlibxl/func_bonds.html" TargetMode="External"/><Relationship Id="rId380" Type="http://schemas.openxmlformats.org/officeDocument/2006/relationships/hyperlink" Target="http://quantlib.org/quantlibxl/func_ratehelpers.html" TargetMode="External"/><Relationship Id="rId436" Type="http://schemas.openxmlformats.org/officeDocument/2006/relationships/hyperlink" Target="http://quantlib.org/quantlibxl/func_bonds.html" TargetMode="External"/><Relationship Id="rId601" Type="http://schemas.openxmlformats.org/officeDocument/2006/relationships/hyperlink" Target="http://quantlib.org/quantlibxl/func_quotes.html" TargetMode="External"/><Relationship Id="rId643" Type="http://schemas.openxmlformats.org/officeDocument/2006/relationships/hyperlink" Target="http://quantlib.org/quantlibxl/func_capfloor.html" TargetMode="External"/><Relationship Id="rId1024" Type="http://schemas.openxmlformats.org/officeDocument/2006/relationships/hyperlink" Target="http://quantlib.org/quantlibxl/func_options.html" TargetMode="External"/><Relationship Id="rId1066" Type="http://schemas.openxmlformats.org/officeDocument/2006/relationships/hyperlink" Target="http://quantlib.org/quantlibxl/func_termstructures.html" TargetMode="External"/><Relationship Id="rId240" Type="http://schemas.openxmlformats.org/officeDocument/2006/relationships/hyperlink" Target="http://quantlib.org/quantlibxl/func_quotes.html" TargetMode="External"/><Relationship Id="rId478" Type="http://schemas.openxmlformats.org/officeDocument/2006/relationships/hyperlink" Target="http://quantlib.org/quantlibxl/func_statistics.html" TargetMode="External"/><Relationship Id="rId685" Type="http://schemas.openxmlformats.org/officeDocument/2006/relationships/hyperlink" Target="http://quantlib.org/quantlibxl/func_mathf.html" TargetMode="External"/><Relationship Id="rId850" Type="http://schemas.openxmlformats.org/officeDocument/2006/relationships/hyperlink" Target="http://quantlib.org/quantlibxl/func_schedule.html" TargetMode="External"/><Relationship Id="rId892" Type="http://schemas.openxmlformats.org/officeDocument/2006/relationships/hyperlink" Target="http://quantlib.org/quantlibxl/func_settings.html" TargetMode="External"/><Relationship Id="rId906" Type="http://schemas.openxmlformats.org/officeDocument/2006/relationships/hyperlink" Target="http://quantlib.org/quantlibxl/func_swaptionvolstructure.html" TargetMode="External"/><Relationship Id="rId948" Type="http://schemas.openxmlformats.org/officeDocument/2006/relationships/hyperlink" Target="http://quantlib.org/quantlibxl/func_statistics.html" TargetMode="External"/><Relationship Id="rId35" Type="http://schemas.openxmlformats.org/officeDocument/2006/relationships/hyperlink" Target="http://quantlib.org/quantlibxl/func_objects.html" TargetMode="External"/><Relationship Id="rId77" Type="http://schemas.openxmlformats.org/officeDocument/2006/relationships/hyperlink" Target="http://quantlib.org/quantlibxl/func_abcd.html" TargetMode="External"/><Relationship Id="rId100" Type="http://schemas.openxmlformats.org/officeDocument/2006/relationships/hyperlink" Target="http://quantlib.org/quantlibxl/func_interpolation.html" TargetMode="External"/><Relationship Id="rId282" Type="http://schemas.openxmlformats.org/officeDocument/2006/relationships/hyperlink" Target="http://quantlib.org/quantlibxl/func_capfloor.html" TargetMode="External"/><Relationship Id="rId338" Type="http://schemas.openxmlformats.org/officeDocument/2006/relationships/hyperlink" Target="http://quantlib.org/quantlibxl/func_defaultbasket.html" TargetMode="External"/><Relationship Id="rId503" Type="http://schemas.openxmlformats.org/officeDocument/2006/relationships/hyperlink" Target="http://quantlib.org/quantlibxl/func_correlation.html" TargetMode="External"/><Relationship Id="rId545" Type="http://schemas.openxmlformats.org/officeDocument/2006/relationships/hyperlink" Target="http://quantlib.org/quantlibxl/func_leg.html" TargetMode="External"/><Relationship Id="rId587" Type="http://schemas.openxmlformats.org/officeDocument/2006/relationships/hyperlink" Target="http://quantlib.org/quantlibxl/func_evolutiondescription.html" TargetMode="External"/><Relationship Id="rId710" Type="http://schemas.openxmlformats.org/officeDocument/2006/relationships/hyperlink" Target="http://quantlib.org/quantlibxl/func_overnightindexedswap.html" TargetMode="External"/><Relationship Id="rId752" Type="http://schemas.openxmlformats.org/officeDocument/2006/relationships/hyperlink" Target="http://quantlib.org/quantlibxl/func_mathf.html" TargetMode="External"/><Relationship Id="rId808" Type="http://schemas.openxmlformats.org/officeDocument/2006/relationships/hyperlink" Target="http://quantlib.org/quantlibxl/func_btp.html" TargetMode="External"/><Relationship Id="rId8" Type="http://schemas.openxmlformats.org/officeDocument/2006/relationships/hyperlink" Target="http://quantlib.org/quantlibxl/func_group.html" TargetMode="External"/><Relationship Id="rId142" Type="http://schemas.openxmlformats.org/officeDocument/2006/relationships/hyperlink" Target="http://quantlib.org/quantlibxl/func_pricingengines.html" TargetMode="External"/><Relationship Id="rId184" Type="http://schemas.openxmlformats.org/officeDocument/2006/relationships/hyperlink" Target="http://quantlib.org/quantlibxl/func_volatilities.html" TargetMode="External"/><Relationship Id="rId391" Type="http://schemas.openxmlformats.org/officeDocument/2006/relationships/hyperlink" Target="http://quantlib.org/quantlibxl/func_date.html" TargetMode="External"/><Relationship Id="rId405" Type="http://schemas.openxmlformats.org/officeDocument/2006/relationships/hyperlink" Target="http://quantlib.org/quantlibxl/func_optimization.html" TargetMode="External"/><Relationship Id="rId447" Type="http://schemas.openxmlformats.org/officeDocument/2006/relationships/hyperlink" Target="http://quantlib.org/quantlibxl/func_termstructures.html" TargetMode="External"/><Relationship Id="rId612" Type="http://schemas.openxmlformats.org/officeDocument/2006/relationships/hyperlink" Target="http://quantlib.org/quantlibxl/func_leg.html" TargetMode="External"/><Relationship Id="rId794" Type="http://schemas.openxmlformats.org/officeDocument/2006/relationships/hyperlink" Target="http://quantlib.org/quantlibxl/func_btp.html" TargetMode="External"/><Relationship Id="rId1035" Type="http://schemas.openxmlformats.org/officeDocument/2006/relationships/hyperlink" Target="http://quantlib.org/quantlibxl/func_credit.html" TargetMode="External"/><Relationship Id="rId251" Type="http://schemas.openxmlformats.org/officeDocument/2006/relationships/hyperlink" Target="http://quantlib.org/quantlibxl/func_ctsmmcapletcalibration.html" TargetMode="External"/><Relationship Id="rId489" Type="http://schemas.openxmlformats.org/officeDocument/2006/relationships/hyperlink" Target="http://quantlib.org/quantlibxl/func_statistics.html" TargetMode="External"/><Relationship Id="rId654" Type="http://schemas.openxmlformats.org/officeDocument/2006/relationships/hyperlink" Target="http://quantlib.org/quantlibxl/func_marketmodelevolvers.html" TargetMode="External"/><Relationship Id="rId696" Type="http://schemas.openxmlformats.org/officeDocument/2006/relationships/hyperlink" Target="http://quantlib.org/quantlibxl/func_capletvolstructure.html" TargetMode="External"/><Relationship Id="rId861" Type="http://schemas.openxmlformats.org/officeDocument/2006/relationships/hyperlink" Target="http://quantlib.org/quantlibxl/func_sequencestatistics.html" TargetMode="External"/><Relationship Id="rId917" Type="http://schemas.openxmlformats.org/officeDocument/2006/relationships/hyperlink" Target="http://quantlib.org/quantlibxl/func_capletvolstructure.html" TargetMode="External"/><Relationship Id="rId959" Type="http://schemas.openxmlformats.org/officeDocument/2006/relationships/hyperlink" Target="http://quantlib.org/quantlibxl/func_capletvolstructure.html" TargetMode="External"/><Relationship Id="rId46" Type="http://schemas.openxmlformats.org/officeDocument/2006/relationships/hyperlink" Target="http://quantlib.org/quantlibxl/func_garbagecollection.html" TargetMode="External"/><Relationship Id="rId293" Type="http://schemas.openxmlformats.org/officeDocument/2006/relationships/hyperlink" Target="http://quantlib.org/quantlibxl/func_capletvolstructure.html" TargetMode="External"/><Relationship Id="rId307" Type="http://schemas.openxmlformats.org/officeDocument/2006/relationships/hyperlink" Target="http://quantlib.org/quantlibxl/func_cmsmarketcalibration.html" TargetMode="External"/><Relationship Id="rId349" Type="http://schemas.openxmlformats.org/officeDocument/2006/relationships/hyperlink" Target="http://quantlib.org/quantlibxl/func_defaultbasket.html" TargetMode="External"/><Relationship Id="rId514" Type="http://schemas.openxmlformats.org/officeDocument/2006/relationships/hyperlink" Target="http://quantlib.org/quantlibxl/func_date.html" TargetMode="External"/><Relationship Id="rId556" Type="http://schemas.openxmlformats.org/officeDocument/2006/relationships/hyperlink" Target="http://quantlib.org/quantlibxl/func_index.html" TargetMode="External"/><Relationship Id="rId721" Type="http://schemas.openxmlformats.org/officeDocument/2006/relationships/hyperlink" Target="http://quantlib.org/quantlibxl/func_overnightindexedswap.html" TargetMode="External"/><Relationship Id="rId763" Type="http://schemas.openxmlformats.org/officeDocument/2006/relationships/hyperlink" Target="http://quantlib.org/quantlibxl/func_rangeaccrual.html" TargetMode="External"/><Relationship Id="rId88" Type="http://schemas.openxmlformats.org/officeDocument/2006/relationships/hyperlink" Target="http://quantlib.org/quantlibxl/func_abcd.html" TargetMode="External"/><Relationship Id="rId111" Type="http://schemas.openxmlformats.org/officeDocument/2006/relationships/hyperlink" Target="http://quantlib.org/quantlibxl/func_pricingengines.html" TargetMode="External"/><Relationship Id="rId153" Type="http://schemas.openxmlformats.org/officeDocument/2006/relationships/hyperlink" Target="http://quantlib.org/quantlibxl/func_pricingengines.html" TargetMode="External"/><Relationship Id="rId195" Type="http://schemas.openxmlformats.org/officeDocument/2006/relationships/hyperlink" Target="http://quantlib.org/quantlibxl/func_bonds.html" TargetMode="External"/><Relationship Id="rId209" Type="http://schemas.openxmlformats.org/officeDocument/2006/relationships/hyperlink" Target="http://quantlib.org/quantlibxl/func_bonds.html" TargetMode="External"/><Relationship Id="rId360" Type="http://schemas.openxmlformats.org/officeDocument/2006/relationships/hyperlink" Target="http://quantlib.org/quantlibxl/func_curvestate.html" TargetMode="External"/><Relationship Id="rId416" Type="http://schemas.openxmlformats.org/officeDocument/2006/relationships/hyperlink" Target="http://quantlib.org/quantlibxl/func_options.html" TargetMode="External"/><Relationship Id="rId598" Type="http://schemas.openxmlformats.org/officeDocument/2006/relationships/hyperlink" Target="http://quantlib.org/quantlibxl/func_driftcalculators.html" TargetMode="External"/><Relationship Id="rId819" Type="http://schemas.openxmlformats.org/officeDocument/2006/relationships/hyperlink" Target="http://quantlib.org/quantlibxl/func_interpolation.html" TargetMode="External"/><Relationship Id="rId970" Type="http://schemas.openxmlformats.org/officeDocument/2006/relationships/hyperlink" Target="http://quantlib.org/quantlibxl/func_index.html" TargetMode="External"/><Relationship Id="rId1004" Type="http://schemas.openxmlformats.org/officeDocument/2006/relationships/hyperlink" Target="http://quantlib.org/quantlibxl/func_mathf.html" TargetMode="External"/><Relationship Id="rId1046" Type="http://schemas.openxmlformats.org/officeDocument/2006/relationships/hyperlink" Target="http://quantlib.org/quantlibxl/func_vanillaswap.html" TargetMode="External"/><Relationship Id="rId220" Type="http://schemas.openxmlformats.org/officeDocument/2006/relationships/hyperlink" Target="http://quantlib.org/quantlibxl/func_bonds.html" TargetMode="External"/><Relationship Id="rId458" Type="http://schemas.openxmlformats.org/officeDocument/2006/relationships/hyperlink" Target="http://quantlib.org/quantlibxl/func_date.html" TargetMode="External"/><Relationship Id="rId623" Type="http://schemas.openxmlformats.org/officeDocument/2006/relationships/hyperlink" Target="http://quantlib.org/quantlibxl/func_leg.html" TargetMode="External"/><Relationship Id="rId665" Type="http://schemas.openxmlformats.org/officeDocument/2006/relationships/hyperlink" Target="http://quantlib.org/quantlibxl/func_products.html" TargetMode="External"/><Relationship Id="rId830" Type="http://schemas.openxmlformats.org/officeDocument/2006/relationships/hyperlink" Target="http://quantlib.org/quantlibxl/func_smilesection.html" TargetMode="External"/><Relationship Id="rId872" Type="http://schemas.openxmlformats.org/officeDocument/2006/relationships/hyperlink" Target="http://quantlib.org/quantlibxl/func_sequencestatistics.html" TargetMode="External"/><Relationship Id="rId928" Type="http://schemas.openxmlformats.org/officeDocument/2006/relationships/hyperlink" Target="http://quantlib.org/quantlibxl/func_statistics.html" TargetMode="External"/><Relationship Id="rId15" Type="http://schemas.openxmlformats.org/officeDocument/2006/relationships/hyperlink" Target="http://quantlib.org/quantlibxl/func_logging.html" TargetMode="External"/><Relationship Id="rId57" Type="http://schemas.openxmlformats.org/officeDocument/2006/relationships/hyperlink" Target="http://quantlib.org/quantlibxl/func_volatilities.html" TargetMode="External"/><Relationship Id="rId262" Type="http://schemas.openxmlformats.org/officeDocument/2006/relationships/hyperlink" Target="http://quantlib.org/quantlibxl/func_ctsmmcapletcalibration.html" TargetMode="External"/><Relationship Id="rId318" Type="http://schemas.openxmlformats.org/officeDocument/2006/relationships/hyperlink" Target="http://quantlib.org/quantlibxl/func_quotes.html" TargetMode="External"/><Relationship Id="rId525" Type="http://schemas.openxmlformats.org/officeDocument/2006/relationships/hyperlink" Target="http://quantlib.org/quantlibxl/func_couponvectors.html" TargetMode="External"/><Relationship Id="rId567" Type="http://schemas.openxmlformats.org/officeDocument/2006/relationships/hyperlink" Target="http://quantlib.org/quantlibxl/func_interpolation.html" TargetMode="External"/><Relationship Id="rId732" Type="http://schemas.openxmlformats.org/officeDocument/2006/relationships/hyperlink" Target="http://quantlib.org/quantlibxl/func_volatility.html" TargetMode="External"/><Relationship Id="rId99" Type="http://schemas.openxmlformats.org/officeDocument/2006/relationships/hyperlink" Target="http://quantlib.org/quantlibxl/func_interpolation.html" TargetMode="External"/><Relationship Id="rId122" Type="http://schemas.openxmlformats.org/officeDocument/2006/relationships/hyperlink" Target="http://quantlib.org/quantlibxl/func_assetswap.html" TargetMode="External"/><Relationship Id="rId164" Type="http://schemas.openxmlformats.org/officeDocument/2006/relationships/hyperlink" Target="http://quantlib.org/quantlibxl/func_volatilities.html" TargetMode="External"/><Relationship Id="rId371" Type="http://schemas.openxmlformats.org/officeDocument/2006/relationships/hyperlink" Target="http://quantlib.org/quantlibxl/func_ratehelpers.html" TargetMode="External"/><Relationship Id="rId774" Type="http://schemas.openxmlformats.org/officeDocument/2006/relationships/hyperlink" Target="http://quantlib.org/quantlibxl/func_payoffs.html" TargetMode="External"/><Relationship Id="rId981" Type="http://schemas.openxmlformats.org/officeDocument/2006/relationships/hyperlink" Target="http://quantlib.org/quantlibxl/func_swap.html" TargetMode="External"/><Relationship Id="rId1015" Type="http://schemas.openxmlformats.org/officeDocument/2006/relationships/hyperlink" Target="http://quantlib.org/quantlibxl/func_basketlossmodels.html" TargetMode="External"/><Relationship Id="rId1057" Type="http://schemas.openxmlformats.org/officeDocument/2006/relationships/hyperlink" Target="http://quantlib.org/quantlibxl/func_options.html" TargetMode="External"/><Relationship Id="rId427" Type="http://schemas.openxmlformats.org/officeDocument/2006/relationships/hyperlink" Target="http://quantlib.org/quantlibxl/func_defaultbasket.html" TargetMode="External"/><Relationship Id="rId469" Type="http://schemas.openxmlformats.org/officeDocument/2006/relationships/hyperlink" Target="http://quantlib.org/quantlibxl/func_ratehelpers.html" TargetMode="External"/><Relationship Id="rId634" Type="http://schemas.openxmlformats.org/officeDocument/2006/relationships/hyperlink" Target="http://quantlib.org/quantlibxl/func_leg.html" TargetMode="External"/><Relationship Id="rId676" Type="http://schemas.openxmlformats.org/officeDocument/2006/relationships/hyperlink" Target="http://quantlib.org/quantlibxl/func_randomsequencegenerator.html" TargetMode="External"/><Relationship Id="rId841" Type="http://schemas.openxmlformats.org/officeDocument/2006/relationships/hyperlink" Target="http://quantlib.org/quantlibxl/func_volatilities.html" TargetMode="External"/><Relationship Id="rId883" Type="http://schemas.openxmlformats.org/officeDocument/2006/relationships/hyperlink" Target="http://quantlib.org/quantlibxl/func_sequencestatistics.html" TargetMode="External"/><Relationship Id="rId26" Type="http://schemas.openxmlformats.org/officeDocument/2006/relationships/hyperlink" Target="http://quantlib.org/quantlibxl/func_serialization.html" TargetMode="External"/><Relationship Id="rId231" Type="http://schemas.openxmlformats.org/officeDocument/2006/relationships/hyperlink" Target="http://quantlib.org/quantlibxl/func_bonds.html" TargetMode="External"/><Relationship Id="rId273" Type="http://schemas.openxmlformats.org/officeDocument/2006/relationships/hyperlink" Target="http://quantlib.org/quantlibxl/func_calendar.html" TargetMode="External"/><Relationship Id="rId329" Type="http://schemas.openxmlformats.org/officeDocument/2006/relationships/hyperlink" Target="http://quantlib.org/quantlibxl/func_curvestate.html" TargetMode="External"/><Relationship Id="rId480" Type="http://schemas.openxmlformats.org/officeDocument/2006/relationships/hyperlink" Target="http://quantlib.org/quantlibxl/func_statistics.html" TargetMode="External"/><Relationship Id="rId536" Type="http://schemas.openxmlformats.org/officeDocument/2006/relationships/hyperlink" Target="http://quantlib.org/quantlibxl/func_instruments.html" TargetMode="External"/><Relationship Id="rId701" Type="http://schemas.openxmlformats.org/officeDocument/2006/relationships/hyperlink" Target="http://quantlib.org/quantlibxl/func_capletvolstructure.html" TargetMode="External"/><Relationship Id="rId939" Type="http://schemas.openxmlformats.org/officeDocument/2006/relationships/hyperlink" Target="http://quantlib.org/quantlibxl/func_statistics.html" TargetMode="External"/><Relationship Id="rId68" Type="http://schemas.openxmlformats.org/officeDocument/2006/relationships/hyperlink" Target="http://quantlib.org/quantlibxl/func_abcd.html" TargetMode="External"/><Relationship Id="rId133" Type="http://schemas.openxmlformats.org/officeDocument/2006/relationships/hyperlink" Target="http://quantlib.org/quantlibxl/func_credit.html" TargetMode="External"/><Relationship Id="rId175" Type="http://schemas.openxmlformats.org/officeDocument/2006/relationships/hyperlink" Target="http://quantlib.org/quantlibxl/func_pricingengines.html" TargetMode="External"/><Relationship Id="rId340" Type="http://schemas.openxmlformats.org/officeDocument/2006/relationships/hyperlink" Target="http://quantlib.org/quantlibxl/func_defaultbasket.html" TargetMode="External"/><Relationship Id="rId578" Type="http://schemas.openxmlformats.org/officeDocument/2006/relationships/hyperlink" Target="http://quantlib.org/quantlibxl/func_interpolation.html" TargetMode="External"/><Relationship Id="rId743" Type="http://schemas.openxmlformats.org/officeDocument/2006/relationships/hyperlink" Target="http://quantlib.org/quantlibxl/func_credit.html" TargetMode="External"/><Relationship Id="rId785" Type="http://schemas.openxmlformats.org/officeDocument/2006/relationships/hyperlink" Target="http://quantlib.org/quantlibxl/func_ratehelpers.html" TargetMode="External"/><Relationship Id="rId950" Type="http://schemas.openxmlformats.org/officeDocument/2006/relationships/hyperlink" Target="http://quantlib.org/quantlibxl/func_statistics.html" TargetMode="External"/><Relationship Id="rId992" Type="http://schemas.openxmlformats.org/officeDocument/2006/relationships/hyperlink" Target="http://quantlib.org/quantlibxl/func_swaptionvolstructure.html" TargetMode="External"/><Relationship Id="rId1026" Type="http://schemas.openxmlformats.org/officeDocument/2006/relationships/hyperlink" Target="http://quantlib.org/quantlibxl/func_timeseries.html" TargetMode="External"/><Relationship Id="rId200" Type="http://schemas.openxmlformats.org/officeDocument/2006/relationships/hyperlink" Target="http://quantlib.org/quantlibxl/func_bonds.html" TargetMode="External"/><Relationship Id="rId382" Type="http://schemas.openxmlformats.org/officeDocument/2006/relationships/hyperlink" Target="http://quantlib.org/quantlibxl/func_couponvectors.html" TargetMode="External"/><Relationship Id="rId438" Type="http://schemas.openxmlformats.org/officeDocument/2006/relationships/hyperlink" Target="http://quantlib.org/quantlibxl/func_ratehelpers.html" TargetMode="External"/><Relationship Id="rId603" Type="http://schemas.openxmlformats.org/officeDocument/2006/relationships/hyperlink" Target="http://quantlib.org/quantlibxl/func_leg.html" TargetMode="External"/><Relationship Id="rId645" Type="http://schemas.openxmlformats.org/officeDocument/2006/relationships/hyperlink" Target="http://quantlib.org/quantlibxl/func_overnightindexedswap.html" TargetMode="External"/><Relationship Id="rId687" Type="http://schemas.openxmlformats.org/officeDocument/2006/relationships/hyperlink" Target="http://quantlib.org/quantlibxl/func_mathf.html" TargetMode="External"/><Relationship Id="rId810" Type="http://schemas.openxmlformats.org/officeDocument/2006/relationships/hyperlink" Target="http://quantlib.org/quantlibxl/func_btp.html" TargetMode="External"/><Relationship Id="rId852" Type="http://schemas.openxmlformats.org/officeDocument/2006/relationships/hyperlink" Target="http://quantlib.org/quantlibxl/func_schedule.html" TargetMode="External"/><Relationship Id="rId908" Type="http://schemas.openxmlformats.org/officeDocument/2006/relationships/hyperlink" Target="http://quantlib.org/quantlibxl/func_smilesection.html" TargetMode="External"/><Relationship Id="rId1068" Type="http://schemas.openxmlformats.org/officeDocument/2006/relationships/hyperlink" Target="http://quantlib.org/quantlibxl/func_termstructures.html" TargetMode="External"/><Relationship Id="rId242" Type="http://schemas.openxmlformats.org/officeDocument/2006/relationships/hyperlink" Target="http://quantlib.org/quantlibxl/func_btp.html" TargetMode="External"/><Relationship Id="rId284" Type="http://schemas.openxmlformats.org/officeDocument/2006/relationships/hyperlink" Target="http://quantlib.org/quantlibxl/func_capfloor.html" TargetMode="External"/><Relationship Id="rId491" Type="http://schemas.openxmlformats.org/officeDocument/2006/relationships/hyperlink" Target="http://quantlib.org/quantlibxl/func_statistics.html" TargetMode="External"/><Relationship Id="rId505" Type="http://schemas.openxmlformats.org/officeDocument/2006/relationships/hyperlink" Target="http://quantlib.org/quantlibxl/func_correlation.html" TargetMode="External"/><Relationship Id="rId712" Type="http://schemas.openxmlformats.org/officeDocument/2006/relationships/hyperlink" Target="http://quantlib.org/quantlibxl/func_overnightindexedswap.html" TargetMode="External"/><Relationship Id="rId894" Type="http://schemas.openxmlformats.org/officeDocument/2006/relationships/hyperlink" Target="http://quantlib.org/quantlibxl/func_settings.html" TargetMode="External"/><Relationship Id="rId37" Type="http://schemas.openxmlformats.org/officeDocument/2006/relationships/hyperlink" Target="http://quantlib.org/quantlibxl/func_range.html" TargetMode="External"/><Relationship Id="rId79" Type="http://schemas.openxmlformats.org/officeDocument/2006/relationships/hyperlink" Target="http://quantlib.org/quantlibxl/func_abcd.html" TargetMode="External"/><Relationship Id="rId102" Type="http://schemas.openxmlformats.org/officeDocument/2006/relationships/hyperlink" Target="http://quantlib.org/quantlibxl/func_marketmodels.html" TargetMode="External"/><Relationship Id="rId144" Type="http://schemas.openxmlformats.org/officeDocument/2006/relationships/hyperlink" Target="http://quantlib.org/quantlibxl/func_pricingengines.html" TargetMode="External"/><Relationship Id="rId547" Type="http://schemas.openxmlformats.org/officeDocument/2006/relationships/hyperlink" Target="http://quantlib.org/quantlibxl/func_leg.html" TargetMode="External"/><Relationship Id="rId589" Type="http://schemas.openxmlformats.org/officeDocument/2006/relationships/hyperlink" Target="http://quantlib.org/quantlibxl/func_options.html" TargetMode="External"/><Relationship Id="rId754" Type="http://schemas.openxmlformats.org/officeDocument/2006/relationships/hyperlink" Target="http://quantlib.org/quantlibxl/func_index.html" TargetMode="External"/><Relationship Id="rId796" Type="http://schemas.openxmlformats.org/officeDocument/2006/relationships/hyperlink" Target="http://quantlib.org/quantlibxl/func_btp.html" TargetMode="External"/><Relationship Id="rId961" Type="http://schemas.openxmlformats.org/officeDocument/2006/relationships/hyperlink" Target="http://quantlib.org/quantlibxl/func_capletvolstructure.html" TargetMode="External"/><Relationship Id="rId90" Type="http://schemas.openxmlformats.org/officeDocument/2006/relationships/hyperlink" Target="http://quantlib.org/quantlibxl/func_abcd.html" TargetMode="External"/><Relationship Id="rId186" Type="http://schemas.openxmlformats.org/officeDocument/2006/relationships/hyperlink" Target="http://quantlib.org/quantlibxl/func_volatilities.html" TargetMode="External"/><Relationship Id="rId351" Type="http://schemas.openxmlformats.org/officeDocument/2006/relationships/hyperlink" Target="http://quantlib.org/quantlibxl/func_credit.html" TargetMode="External"/><Relationship Id="rId393" Type="http://schemas.openxmlformats.org/officeDocument/2006/relationships/hyperlink" Target="http://quantlib.org/quantlibxl/func_date.html" TargetMode="External"/><Relationship Id="rId407" Type="http://schemas.openxmlformats.org/officeDocument/2006/relationships/hyperlink" Target="http://quantlib.org/quantlibxl/func_optimization.html" TargetMode="External"/><Relationship Id="rId449" Type="http://schemas.openxmlformats.org/officeDocument/2006/relationships/hyperlink" Target="http://quantlib.org/quantlibxl/func_marketmodelevolvers.html" TargetMode="External"/><Relationship Id="rId614" Type="http://schemas.openxmlformats.org/officeDocument/2006/relationships/hyperlink" Target="http://quantlib.org/quantlibxl/func_leg.html" TargetMode="External"/><Relationship Id="rId656" Type="http://schemas.openxmlformats.org/officeDocument/2006/relationships/hyperlink" Target="http://quantlib.org/quantlibxl/func_marketmodels.html" TargetMode="External"/><Relationship Id="rId821" Type="http://schemas.openxmlformats.org/officeDocument/2006/relationships/hyperlink" Target="http://quantlib.org/quantlibxl/func_interpolation.html" TargetMode="External"/><Relationship Id="rId863" Type="http://schemas.openxmlformats.org/officeDocument/2006/relationships/hyperlink" Target="http://quantlib.org/quantlibxl/func_sequencestatistics.html" TargetMode="External"/><Relationship Id="rId1037" Type="http://schemas.openxmlformats.org/officeDocument/2006/relationships/hyperlink" Target="http://quantlib.org/quantlibxl/func_vanillaswap.html" TargetMode="External"/><Relationship Id="rId211" Type="http://schemas.openxmlformats.org/officeDocument/2006/relationships/hyperlink" Target="http://quantlib.org/quantlibxl/func_pricingengines.html" TargetMode="External"/><Relationship Id="rId253" Type="http://schemas.openxmlformats.org/officeDocument/2006/relationships/hyperlink" Target="http://quantlib.org/quantlibxl/func_ctsmmcapletcalibration.html" TargetMode="External"/><Relationship Id="rId295" Type="http://schemas.openxmlformats.org/officeDocument/2006/relationships/hyperlink" Target="http://quantlib.org/quantlibxl/func_capfloor.html" TargetMode="External"/><Relationship Id="rId309" Type="http://schemas.openxmlformats.org/officeDocument/2006/relationships/hyperlink" Target="http://quantlib.org/quantlibxl/func_cmsmarketcalibration.html" TargetMode="External"/><Relationship Id="rId460" Type="http://schemas.openxmlformats.org/officeDocument/2006/relationships/hyperlink" Target="http://quantlib.org/quantlibxl/func_quotes.html" TargetMode="External"/><Relationship Id="rId516" Type="http://schemas.openxmlformats.org/officeDocument/2006/relationships/hyperlink" Target="http://quantlib.org/quantlibxl/func_date.html" TargetMode="External"/><Relationship Id="rId698" Type="http://schemas.openxmlformats.org/officeDocument/2006/relationships/hyperlink" Target="http://quantlib.org/quantlibxl/func_capletvolstructure.html" TargetMode="External"/><Relationship Id="rId919" Type="http://schemas.openxmlformats.org/officeDocument/2006/relationships/hyperlink" Target="http://quantlib.org/quantlibxl/func_statistics.html" TargetMode="External"/><Relationship Id="rId48" Type="http://schemas.openxmlformats.org/officeDocument/2006/relationships/hyperlink" Target="http://quantlib.org/quantlibxl/func_ohutils.html" TargetMode="External"/><Relationship Id="rId113" Type="http://schemas.openxmlformats.org/officeDocument/2006/relationships/hyperlink" Target="http://quantlib.org/quantlibxl/func_optimization.html" TargetMode="External"/><Relationship Id="rId320" Type="http://schemas.openxmlformats.org/officeDocument/2006/relationships/hyperlink" Target="http://quantlib.org/quantlibxl/func_curvestate.html" TargetMode="External"/><Relationship Id="rId558" Type="http://schemas.openxmlformats.org/officeDocument/2006/relationships/hyperlink" Target="http://quantlib.org/quantlibxl/func_index.html" TargetMode="External"/><Relationship Id="rId723" Type="http://schemas.openxmlformats.org/officeDocument/2006/relationships/hyperlink" Target="http://quantlib.org/quantlibxl/func_payoffs.html" TargetMode="External"/><Relationship Id="rId765" Type="http://schemas.openxmlformats.org/officeDocument/2006/relationships/hyperlink" Target="http://quantlib.org/quantlibxl/func_rangeaccrual.html" TargetMode="External"/><Relationship Id="rId930" Type="http://schemas.openxmlformats.org/officeDocument/2006/relationships/hyperlink" Target="http://quantlib.org/quantlibxl/func_statistics.html" TargetMode="External"/><Relationship Id="rId972" Type="http://schemas.openxmlformats.org/officeDocument/2006/relationships/hyperlink" Target="http://quantlib.org/quantlibxl/func_index.html" TargetMode="External"/><Relationship Id="rId1006" Type="http://schemas.openxmlformats.org/officeDocument/2006/relationships/hyperlink" Target="http://quantlib.org/quantlibxl/func_mathf.html" TargetMode="External"/><Relationship Id="rId155" Type="http://schemas.openxmlformats.org/officeDocument/2006/relationships/hyperlink" Target="http://quantlib.org/quantlibxl/func_pricingengines.html" TargetMode="External"/><Relationship Id="rId197" Type="http://schemas.openxmlformats.org/officeDocument/2006/relationships/hyperlink" Target="http://quantlib.org/quantlibxl/func_bonds.html" TargetMode="External"/><Relationship Id="rId362" Type="http://schemas.openxmlformats.org/officeDocument/2006/relationships/hyperlink" Target="http://quantlib.org/quantlibxl/func_curvestate.html" TargetMode="External"/><Relationship Id="rId418" Type="http://schemas.openxmlformats.org/officeDocument/2006/relationships/hyperlink" Target="http://quantlib.org/quantlibxl/func_evolutiondescription.html" TargetMode="External"/><Relationship Id="rId625" Type="http://schemas.openxmlformats.org/officeDocument/2006/relationships/hyperlink" Target="http://quantlib.org/quantlibxl/func_leg.html" TargetMode="External"/><Relationship Id="rId832" Type="http://schemas.openxmlformats.org/officeDocument/2006/relationships/hyperlink" Target="http://quantlib.org/quantlibxl/func_smilesection.html" TargetMode="External"/><Relationship Id="rId1048" Type="http://schemas.openxmlformats.org/officeDocument/2006/relationships/hyperlink" Target="http://quantlib.org/quantlibxl/func_vanillaswap.html" TargetMode="External"/><Relationship Id="rId222" Type="http://schemas.openxmlformats.org/officeDocument/2006/relationships/hyperlink" Target="http://quantlib.org/quantlibxl/func_bonds.html" TargetMode="External"/><Relationship Id="rId264" Type="http://schemas.openxmlformats.org/officeDocument/2006/relationships/hyperlink" Target="http://quantlib.org/quantlibxl/func_ctsmmcapletcalibration.html" TargetMode="External"/><Relationship Id="rId471" Type="http://schemas.openxmlformats.org/officeDocument/2006/relationships/hyperlink" Target="http://quantlib.org/quantlibxl/func_marketmodels.html" TargetMode="External"/><Relationship Id="rId667" Type="http://schemas.openxmlformats.org/officeDocument/2006/relationships/hyperlink" Target="http://quantlib.org/quantlibxl/func_marketmodels.html" TargetMode="External"/><Relationship Id="rId874" Type="http://schemas.openxmlformats.org/officeDocument/2006/relationships/hyperlink" Target="http://quantlib.org/quantlibxl/func_sequencestatistics.html" TargetMode="External"/><Relationship Id="rId17" Type="http://schemas.openxmlformats.org/officeDocument/2006/relationships/hyperlink" Target="http://quantlib.org/quantlibxl/func_logging.html" TargetMode="External"/><Relationship Id="rId59" Type="http://schemas.openxmlformats.org/officeDocument/2006/relationships/hyperlink" Target="http://quantlib.org/quantlibxl/func_volatilities.html" TargetMode="External"/><Relationship Id="rId124" Type="http://schemas.openxmlformats.org/officeDocument/2006/relationships/hyperlink" Target="http://quantlib.org/quantlibxl/func_volatilities.html" TargetMode="External"/><Relationship Id="rId527" Type="http://schemas.openxmlformats.org/officeDocument/2006/relationships/hyperlink" Target="http://quantlib.org/quantlibxl/func_termstructures.html" TargetMode="External"/><Relationship Id="rId569" Type="http://schemas.openxmlformats.org/officeDocument/2006/relationships/hyperlink" Target="http://quantlib.org/quantlibxl/func_interpolation.html" TargetMode="External"/><Relationship Id="rId734" Type="http://schemas.openxmlformats.org/officeDocument/2006/relationships/hyperlink" Target="http://quantlib.org/quantlibxl/func_correlation.html" TargetMode="External"/><Relationship Id="rId776" Type="http://schemas.openxmlformats.org/officeDocument/2006/relationships/hyperlink" Target="http://quantlib.org/quantlibxl/func_payoffs.html" TargetMode="External"/><Relationship Id="rId941" Type="http://schemas.openxmlformats.org/officeDocument/2006/relationships/hyperlink" Target="http://quantlib.org/quantlibxl/func_statistics.html" TargetMode="External"/><Relationship Id="rId983" Type="http://schemas.openxmlformats.org/officeDocument/2006/relationships/hyperlink" Target="http://quantlib.org/quantlibxl/func_swaption.html" TargetMode="External"/><Relationship Id="rId70" Type="http://schemas.openxmlformats.org/officeDocument/2006/relationships/hyperlink" Target="http://quantlib.org/quantlibxl/func_abcd.html" TargetMode="External"/><Relationship Id="rId166" Type="http://schemas.openxmlformats.org/officeDocument/2006/relationships/hyperlink" Target="http://quantlib.org/quantlibxl/func_pricingengines.html" TargetMode="External"/><Relationship Id="rId331" Type="http://schemas.openxmlformats.org/officeDocument/2006/relationships/hyperlink" Target="http://quantlib.org/quantlibxl/func_marketmodels.html" TargetMode="External"/><Relationship Id="rId373" Type="http://schemas.openxmlformats.org/officeDocument/2006/relationships/hyperlink" Target="http://quantlib.org/quantlibxl/func_daycounter.html" TargetMode="External"/><Relationship Id="rId429" Type="http://schemas.openxmlformats.org/officeDocument/2006/relationships/hyperlink" Target="http://quantlib.org/quantlibxl/func_correlation.html" TargetMode="External"/><Relationship Id="rId580" Type="http://schemas.openxmlformats.org/officeDocument/2006/relationships/hyperlink" Target="http://quantlib.org/quantlibxl/func_interpolation.html" TargetMode="External"/><Relationship Id="rId636" Type="http://schemas.openxmlformats.org/officeDocument/2006/relationships/hyperlink" Target="http://quantlib.org/quantlibxl/func_leg.html" TargetMode="External"/><Relationship Id="rId801" Type="http://schemas.openxmlformats.org/officeDocument/2006/relationships/hyperlink" Target="http://quantlib.org/quantlibxl/func_btp.html" TargetMode="External"/><Relationship Id="rId1017" Type="http://schemas.openxmlformats.org/officeDocument/2006/relationships/hyperlink" Target="http://quantlib.org/quantlibxl/func_termstructures.html" TargetMode="External"/><Relationship Id="rId1059" Type="http://schemas.openxmlformats.org/officeDocument/2006/relationships/hyperlink" Target="http://quantlib.org/quantlibxl/func_swaptionvolstructure.html" TargetMode="External"/><Relationship Id="rId1" Type="http://schemas.openxmlformats.org/officeDocument/2006/relationships/hyperlink" Target="http://quantlib.org/quantlibxl/func_ohutils.html" TargetMode="External"/><Relationship Id="rId233" Type="http://schemas.openxmlformats.org/officeDocument/2006/relationships/hyperlink" Target="http://quantlib.org/quantlibxl/func_bonds.html" TargetMode="External"/><Relationship Id="rId440" Type="http://schemas.openxmlformats.org/officeDocument/2006/relationships/hyperlink" Target="http://quantlib.org/quantlibxl/func_couponvectors.html" TargetMode="External"/><Relationship Id="rId678" Type="http://schemas.openxmlformats.org/officeDocument/2006/relationships/hyperlink" Target="http://quantlib.org/quantlibxl/func_credit.html" TargetMode="External"/><Relationship Id="rId843" Type="http://schemas.openxmlformats.org/officeDocument/2006/relationships/hyperlink" Target="http://quantlib.org/quantlibxl/func_schedule.html" TargetMode="External"/><Relationship Id="rId885" Type="http://schemas.openxmlformats.org/officeDocument/2006/relationships/hyperlink" Target="http://quantlib.org/quantlibxl/func_sequencestatistics.html" TargetMode="External"/><Relationship Id="rId1070" Type="http://schemas.openxmlformats.org/officeDocument/2006/relationships/hyperlink" Target="http://quantlib.org/quantlibxl/func_bonds.html" TargetMode="External"/><Relationship Id="rId28" Type="http://schemas.openxmlformats.org/officeDocument/2006/relationships/hyperlink" Target="http://quantlib.org/quantlibxl/func_objects.html" TargetMode="External"/><Relationship Id="rId275" Type="http://schemas.openxmlformats.org/officeDocument/2006/relationships/hyperlink" Target="http://quantlib.org/quantlibxl/func_calendar.html" TargetMode="External"/><Relationship Id="rId300" Type="http://schemas.openxmlformats.org/officeDocument/2006/relationships/hyperlink" Target="http://quantlib.org/quantlibxl/func_credit.html" TargetMode="External"/><Relationship Id="rId482" Type="http://schemas.openxmlformats.org/officeDocument/2006/relationships/hyperlink" Target="http://quantlib.org/quantlibxl/func_statistics.html" TargetMode="External"/><Relationship Id="rId538" Type="http://schemas.openxmlformats.org/officeDocument/2006/relationships/hyperlink" Target="http://quantlib.org/quantlibxl/func_instruments.html" TargetMode="External"/><Relationship Id="rId703" Type="http://schemas.openxmlformats.org/officeDocument/2006/relationships/hyperlink" Target="http://quantlib.org/quantlibxl/func_capletvolstructure.html" TargetMode="External"/><Relationship Id="rId745" Type="http://schemas.openxmlformats.org/officeDocument/2006/relationships/hyperlink" Target="http://quantlib.org/quantlibxl/func_piecewiseyieldcurve.html" TargetMode="External"/><Relationship Id="rId910" Type="http://schemas.openxmlformats.org/officeDocument/2006/relationships/hyperlink" Target="http://quantlib.org/quantlibxl/func_smilesection.html" TargetMode="External"/><Relationship Id="rId952" Type="http://schemas.openxmlformats.org/officeDocument/2006/relationships/hyperlink" Target="http://quantlib.org/quantlibxl/func_optimization.html" TargetMode="External"/><Relationship Id="rId81" Type="http://schemas.openxmlformats.org/officeDocument/2006/relationships/hyperlink" Target="http://quantlib.org/quantlibxl/func_abcd.html" TargetMode="External"/><Relationship Id="rId135" Type="http://schemas.openxmlformats.org/officeDocument/2006/relationships/hyperlink" Target="http://quantlib.org/quantlibxl/func_pricingengines.html" TargetMode="External"/><Relationship Id="rId177" Type="http://schemas.openxmlformats.org/officeDocument/2006/relationships/hyperlink" Target="http://quantlib.org/quantlibxl/func_pricingengines.html" TargetMode="External"/><Relationship Id="rId342" Type="http://schemas.openxmlformats.org/officeDocument/2006/relationships/hyperlink" Target="http://quantlib.org/quantlibxl/func_defaultbasket.html" TargetMode="External"/><Relationship Id="rId384" Type="http://schemas.openxmlformats.org/officeDocument/2006/relationships/hyperlink" Target="http://quantlib.org/quantlibxl/func_couponvectors.html" TargetMode="External"/><Relationship Id="rId591" Type="http://schemas.openxmlformats.org/officeDocument/2006/relationships/hyperlink" Target="http://quantlib.org/quantlibxl/func_curvestate.html" TargetMode="External"/><Relationship Id="rId605" Type="http://schemas.openxmlformats.org/officeDocument/2006/relationships/hyperlink" Target="http://quantlib.org/quantlibxl/func_leg.html" TargetMode="External"/><Relationship Id="rId787" Type="http://schemas.openxmlformats.org/officeDocument/2006/relationships/hyperlink" Target="http://quantlib.org/quantlibxl/func_marketmodels.html" TargetMode="External"/><Relationship Id="rId812" Type="http://schemas.openxmlformats.org/officeDocument/2006/relationships/hyperlink" Target="http://quantlib.org/quantlibxl/func_btp.html" TargetMode="External"/><Relationship Id="rId994" Type="http://schemas.openxmlformats.org/officeDocument/2006/relationships/hyperlink" Target="http://quantlib.org/quantlibxl/func_swaptionvolstructure.html" TargetMode="External"/><Relationship Id="rId1028" Type="http://schemas.openxmlformats.org/officeDocument/2006/relationships/hyperlink" Target="http://quantlib.org/quantlibxl/func_timeseries.html" TargetMode="External"/><Relationship Id="rId202" Type="http://schemas.openxmlformats.org/officeDocument/2006/relationships/hyperlink" Target="http://quantlib.org/quantlibxl/func_bonds.html" TargetMode="External"/><Relationship Id="rId244" Type="http://schemas.openxmlformats.org/officeDocument/2006/relationships/hyperlink" Target="http://quantlib.org/quantlibxl/func_driftcalculators.html" TargetMode="External"/><Relationship Id="rId647" Type="http://schemas.openxmlformats.org/officeDocument/2006/relationships/hyperlink" Target="http://quantlib.org/quantlibxl/func_overnightindexedswap.html" TargetMode="External"/><Relationship Id="rId689" Type="http://schemas.openxmlformats.org/officeDocument/2006/relationships/hyperlink" Target="http://quantlib.org/quantlibxl/func_credit.html" TargetMode="External"/><Relationship Id="rId854" Type="http://schemas.openxmlformats.org/officeDocument/2006/relationships/hyperlink" Target="http://quantlib.org/quantlibxl/func_schedule.html" TargetMode="External"/><Relationship Id="rId896" Type="http://schemas.openxmlformats.org/officeDocument/2006/relationships/hyperlink" Target="http://quantlib.org/quantlibxl/func_rangeaccrual.html" TargetMode="External"/><Relationship Id="rId39" Type="http://schemas.openxmlformats.org/officeDocument/2006/relationships/hyperlink" Target="http://quantlib.org/quantlibxl/func_ohutils.html" TargetMode="External"/><Relationship Id="rId286" Type="http://schemas.openxmlformats.org/officeDocument/2006/relationships/hyperlink" Target="http://quantlib.org/quantlibxl/func_capletvolstructure.html" TargetMode="External"/><Relationship Id="rId451" Type="http://schemas.openxmlformats.org/officeDocument/2006/relationships/hyperlink" Target="http://quantlib.org/quantlibxl/func_termstructures.html" TargetMode="External"/><Relationship Id="rId493" Type="http://schemas.openxmlformats.org/officeDocument/2006/relationships/hyperlink" Target="http://quantlib.org/quantlibxl/func_processes.html" TargetMode="External"/><Relationship Id="rId507" Type="http://schemas.openxmlformats.org/officeDocument/2006/relationships/hyperlink" Target="http://quantlib.org/quantlibxl/func_correlation.html" TargetMode="External"/><Relationship Id="rId549" Type="http://schemas.openxmlformats.org/officeDocument/2006/relationships/hyperlink" Target="http://quantlib.org/quantlibxl/func_leg.html" TargetMode="External"/><Relationship Id="rId714" Type="http://schemas.openxmlformats.org/officeDocument/2006/relationships/hyperlink" Target="http://quantlib.org/quantlibxl/func_overnightindexedswap.html" TargetMode="External"/><Relationship Id="rId756" Type="http://schemas.openxmlformats.org/officeDocument/2006/relationships/hyperlink" Target="http://quantlib.org/quantlibxl/func_mathf.html" TargetMode="External"/><Relationship Id="rId921" Type="http://schemas.openxmlformats.org/officeDocument/2006/relationships/hyperlink" Target="http://quantlib.org/quantlibxl/func_statistics.html" TargetMode="External"/><Relationship Id="rId50" Type="http://schemas.openxmlformats.org/officeDocument/2006/relationships/hyperlink" Target="http://quantlib.org/quantlibxl/func_ohutils.html" TargetMode="External"/><Relationship Id="rId104" Type="http://schemas.openxmlformats.org/officeDocument/2006/relationships/hyperlink" Target="http://quantlib.org/quantlibxl/func_accountingengines.html" TargetMode="External"/><Relationship Id="rId146" Type="http://schemas.openxmlformats.org/officeDocument/2006/relationships/hyperlink" Target="http://quantlib.org/quantlibxl/func_pricingengines.html" TargetMode="External"/><Relationship Id="rId188" Type="http://schemas.openxmlformats.org/officeDocument/2006/relationships/hyperlink" Target="http://quantlib.org/quantlibxl/func_volatilities.html" TargetMode="External"/><Relationship Id="rId311" Type="http://schemas.openxmlformats.org/officeDocument/2006/relationships/hyperlink" Target="http://quantlib.org/quantlibxl/func_cmsmarketcalibration.html" TargetMode="External"/><Relationship Id="rId353" Type="http://schemas.openxmlformats.org/officeDocument/2006/relationships/hyperlink" Target="http://quantlib.org/quantlibxl/func_interpolation.html" TargetMode="External"/><Relationship Id="rId395" Type="http://schemas.openxmlformats.org/officeDocument/2006/relationships/hyperlink" Target="http://quantlib.org/quantlibxl/func_date.html" TargetMode="External"/><Relationship Id="rId409" Type="http://schemas.openxmlformats.org/officeDocument/2006/relationships/hyperlink" Target="http://quantlib.org/quantlibxl/func_index.html" TargetMode="External"/><Relationship Id="rId560" Type="http://schemas.openxmlformats.org/officeDocument/2006/relationships/hyperlink" Target="http://quantlib.org/quantlibxl/func_smilesection.html" TargetMode="External"/><Relationship Id="rId798" Type="http://schemas.openxmlformats.org/officeDocument/2006/relationships/hyperlink" Target="http://quantlib.org/quantlibxl/func_btp.html" TargetMode="External"/><Relationship Id="rId963" Type="http://schemas.openxmlformats.org/officeDocument/2006/relationships/hyperlink" Target="http://quantlib.org/quantlibxl/func_capletvolstructure.html" TargetMode="External"/><Relationship Id="rId1039" Type="http://schemas.openxmlformats.org/officeDocument/2006/relationships/hyperlink" Target="http://quantlib.org/quantlibxl/func_vanillaswap.html" TargetMode="External"/><Relationship Id="rId92" Type="http://schemas.openxmlformats.org/officeDocument/2006/relationships/hyperlink" Target="http://quantlib.org/quantlibxl/func_abcd.html" TargetMode="External"/><Relationship Id="rId213" Type="http://schemas.openxmlformats.org/officeDocument/2006/relationships/hyperlink" Target="http://quantlib.org/quantlibxl/func_ratehelpers.html" TargetMode="External"/><Relationship Id="rId420" Type="http://schemas.openxmlformats.org/officeDocument/2006/relationships/hyperlink" Target="http://quantlib.org/quantlibxl/func_evolutiondescription.html" TargetMode="External"/><Relationship Id="rId616" Type="http://schemas.openxmlformats.org/officeDocument/2006/relationships/hyperlink" Target="http://quantlib.org/quantlibxl/func_leg.html" TargetMode="External"/><Relationship Id="rId658" Type="http://schemas.openxmlformats.org/officeDocument/2006/relationships/hyperlink" Target="http://quantlib.org/quantlibxl/func_correlation.html" TargetMode="External"/><Relationship Id="rId823" Type="http://schemas.openxmlformats.org/officeDocument/2006/relationships/hyperlink" Target="http://quantlib.org/quantlibxl/func_interpolation.html" TargetMode="External"/><Relationship Id="rId865" Type="http://schemas.openxmlformats.org/officeDocument/2006/relationships/hyperlink" Target="http://quantlib.org/quantlibxl/func_sequencestatistics.html" TargetMode="External"/><Relationship Id="rId1050" Type="http://schemas.openxmlformats.org/officeDocument/2006/relationships/hyperlink" Target="http://quantlib.org/quantlibxl/func_vanillaswap.html" TargetMode="External"/><Relationship Id="rId255" Type="http://schemas.openxmlformats.org/officeDocument/2006/relationships/hyperlink" Target="http://quantlib.org/quantlibxl/func_ctsmmcapletcalibration.html" TargetMode="External"/><Relationship Id="rId297" Type="http://schemas.openxmlformats.org/officeDocument/2006/relationships/hyperlink" Target="http://quantlib.org/quantlibxl/func_credit.html" TargetMode="External"/><Relationship Id="rId462" Type="http://schemas.openxmlformats.org/officeDocument/2006/relationships/hyperlink" Target="http://quantlib.org/quantlibxl/func_quotes.html" TargetMode="External"/><Relationship Id="rId518" Type="http://schemas.openxmlformats.org/officeDocument/2006/relationships/hyperlink" Target="http://quantlib.org/quantlibxl/func_date.html" TargetMode="External"/><Relationship Id="rId725" Type="http://schemas.openxmlformats.org/officeDocument/2006/relationships/hyperlink" Target="http://quantlib.org/quantlibxl/func_payoffs.html" TargetMode="External"/><Relationship Id="rId932" Type="http://schemas.openxmlformats.org/officeDocument/2006/relationships/hyperlink" Target="http://quantlib.org/quantlibxl/func_statistics.html" TargetMode="External"/><Relationship Id="rId115" Type="http://schemas.openxmlformats.org/officeDocument/2006/relationships/hyperlink" Target="http://quantlib.org/quantlibxl/func_assetswap.html" TargetMode="External"/><Relationship Id="rId157" Type="http://schemas.openxmlformats.org/officeDocument/2006/relationships/hyperlink" Target="http://quantlib.org/quantlibxl/func_pricingengines.html" TargetMode="External"/><Relationship Id="rId322" Type="http://schemas.openxmlformats.org/officeDocument/2006/relationships/hyperlink" Target="http://quantlib.org/quantlibxl/func_capletvolstructure.html" TargetMode="External"/><Relationship Id="rId364" Type="http://schemas.openxmlformats.org/officeDocument/2006/relationships/hyperlink" Target="http://quantlib.org/quantlibxl/func_date.html" TargetMode="External"/><Relationship Id="rId767" Type="http://schemas.openxmlformats.org/officeDocument/2006/relationships/hyperlink" Target="http://quantlib.org/quantlibxl/func_rangeaccrual.html" TargetMode="External"/><Relationship Id="rId974" Type="http://schemas.openxmlformats.org/officeDocument/2006/relationships/hyperlink" Target="http://quantlib.org/quantlibxl/func_swap.html" TargetMode="External"/><Relationship Id="rId1008" Type="http://schemas.openxmlformats.org/officeDocument/2006/relationships/hyperlink" Target="http://quantlib.org/quantlibxl/func_basketlossmodels.html" TargetMode="External"/><Relationship Id="rId61" Type="http://schemas.openxmlformats.org/officeDocument/2006/relationships/hyperlink" Target="http://quantlib.org/quantlibxl/func_volatilities.html" TargetMode="External"/><Relationship Id="rId199" Type="http://schemas.openxmlformats.org/officeDocument/2006/relationships/hyperlink" Target="http://quantlib.org/quantlibxl/func_bonds.html" TargetMode="External"/><Relationship Id="rId571" Type="http://schemas.openxmlformats.org/officeDocument/2006/relationships/hyperlink" Target="http://quantlib.org/quantlibxl/func_interpolation.html" TargetMode="External"/><Relationship Id="rId627" Type="http://schemas.openxmlformats.org/officeDocument/2006/relationships/hyperlink" Target="http://quantlib.org/quantlibxl/func_leg.html" TargetMode="External"/><Relationship Id="rId669" Type="http://schemas.openxmlformats.org/officeDocument/2006/relationships/hyperlink" Target="http://quantlib.org/quantlibxl/func_marketmodels.html" TargetMode="External"/><Relationship Id="rId834" Type="http://schemas.openxmlformats.org/officeDocument/2006/relationships/hyperlink" Target="http://quantlib.org/quantlibxl/func_smilesection.html" TargetMode="External"/><Relationship Id="rId876" Type="http://schemas.openxmlformats.org/officeDocument/2006/relationships/hyperlink" Target="http://quantlib.org/quantlibxl/func_sequencestatistics.html" TargetMode="External"/><Relationship Id="rId19" Type="http://schemas.openxmlformats.org/officeDocument/2006/relationships/hyperlink" Target="http://quantlib.org/quantlibxl/func_objects.html" TargetMode="External"/><Relationship Id="rId224" Type="http://schemas.openxmlformats.org/officeDocument/2006/relationships/hyperlink" Target="http://quantlib.org/quantlibxl/func_bonds.html" TargetMode="External"/><Relationship Id="rId266" Type="http://schemas.openxmlformats.org/officeDocument/2006/relationships/hyperlink" Target="http://quantlib.org/quantlibxl/func_options.html" TargetMode="External"/><Relationship Id="rId431" Type="http://schemas.openxmlformats.org/officeDocument/2006/relationships/hyperlink" Target="http://quantlib.org/quantlibxl/func_forwardrateagreement.html" TargetMode="External"/><Relationship Id="rId473" Type="http://schemas.openxmlformats.org/officeDocument/2006/relationships/hyperlink" Target="http://quantlib.org/quantlibxl/func_basketlossmodels.html" TargetMode="External"/><Relationship Id="rId529" Type="http://schemas.openxmlformats.org/officeDocument/2006/relationships/hyperlink" Target="http://quantlib.org/quantlibxl/func_index.html" TargetMode="External"/><Relationship Id="rId680" Type="http://schemas.openxmlformats.org/officeDocument/2006/relationships/hyperlink" Target="http://quantlib.org/quantlibxl/func_prices.html" TargetMode="External"/><Relationship Id="rId736" Type="http://schemas.openxmlformats.org/officeDocument/2006/relationships/hyperlink" Target="http://quantlib.org/quantlibxl/func_volatility.html" TargetMode="External"/><Relationship Id="rId901" Type="http://schemas.openxmlformats.org/officeDocument/2006/relationships/hyperlink" Target="http://quantlib.org/quantlibxl/func_quotes.html" TargetMode="External"/><Relationship Id="rId1061" Type="http://schemas.openxmlformats.org/officeDocument/2006/relationships/hyperlink" Target="http://quantlib.org/quantlibxl/func_volatilities.html" TargetMode="External"/><Relationship Id="rId30" Type="http://schemas.openxmlformats.org/officeDocument/2006/relationships/hyperlink" Target="http://quantlib.org/quantlibxl/func_valueobjects.html" TargetMode="External"/><Relationship Id="rId126" Type="http://schemas.openxmlformats.org/officeDocument/2006/relationships/hyperlink" Target="http://quantlib.org/quantlibxl/func_btp.html" TargetMode="External"/><Relationship Id="rId168" Type="http://schemas.openxmlformats.org/officeDocument/2006/relationships/hyperlink" Target="http://quantlib.org/quantlibxl/func_pricingengines.html" TargetMode="External"/><Relationship Id="rId333" Type="http://schemas.openxmlformats.org/officeDocument/2006/relationships/hyperlink" Target="http://quantlib.org/quantlibxl/func_marketmodels.html" TargetMode="External"/><Relationship Id="rId540" Type="http://schemas.openxmlformats.org/officeDocument/2006/relationships/hyperlink" Target="http://quantlib.org/quantlibxl/func_instruments.html" TargetMode="External"/><Relationship Id="rId778" Type="http://schemas.openxmlformats.org/officeDocument/2006/relationships/hyperlink" Target="http://quantlib.org/quantlibxl/func_ratehelpers.html" TargetMode="External"/><Relationship Id="rId943" Type="http://schemas.openxmlformats.org/officeDocument/2006/relationships/hyperlink" Target="http://quantlib.org/quantlibxl/func_statistics.html" TargetMode="External"/><Relationship Id="rId985" Type="http://schemas.openxmlformats.org/officeDocument/2006/relationships/hyperlink" Target="http://quantlib.org/quantlibxl/func_swaption.html" TargetMode="External"/><Relationship Id="rId1019" Type="http://schemas.openxmlformats.org/officeDocument/2006/relationships/hyperlink" Target="http://quantlib.org/quantlibxl/func_termstructures.html" TargetMode="External"/><Relationship Id="rId72" Type="http://schemas.openxmlformats.org/officeDocument/2006/relationships/hyperlink" Target="http://quantlib.org/quantlibxl/func_abcd.html" TargetMode="External"/><Relationship Id="rId375" Type="http://schemas.openxmlformats.org/officeDocument/2006/relationships/hyperlink" Target="http://quantlib.org/quantlibxl/func_credit.html" TargetMode="External"/><Relationship Id="rId582" Type="http://schemas.openxmlformats.org/officeDocument/2006/relationships/hyperlink" Target="http://quantlib.org/quantlibxl/func_interpolation.html" TargetMode="External"/><Relationship Id="rId638" Type="http://schemas.openxmlformats.org/officeDocument/2006/relationships/hyperlink" Target="http://quantlib.org/quantlibxl/func_leg.html" TargetMode="External"/><Relationship Id="rId803" Type="http://schemas.openxmlformats.org/officeDocument/2006/relationships/hyperlink" Target="http://quantlib.org/quantlibxl/func_btp.html" TargetMode="External"/><Relationship Id="rId845" Type="http://schemas.openxmlformats.org/officeDocument/2006/relationships/hyperlink" Target="http://quantlib.org/quantlibxl/func_schedule.html" TargetMode="External"/><Relationship Id="rId1030" Type="http://schemas.openxmlformats.org/officeDocument/2006/relationships/hyperlink" Target="http://quantlib.org/quantlibxl/func_timeseries.html" TargetMode="External"/><Relationship Id="rId3" Type="http://schemas.openxmlformats.org/officeDocument/2006/relationships/hyperlink" Target="http://quantlib.org/quantlibxl/func_enumerations.html" TargetMode="External"/><Relationship Id="rId235" Type="http://schemas.openxmlformats.org/officeDocument/2006/relationships/hyperlink" Target="http://quantlib.org/quantlibxl/func_bonds.html" TargetMode="External"/><Relationship Id="rId277" Type="http://schemas.openxmlformats.org/officeDocument/2006/relationships/hyperlink" Target="http://quantlib.org/quantlibxl/func_calendar.html" TargetMode="External"/><Relationship Id="rId400" Type="http://schemas.openxmlformats.org/officeDocument/2006/relationships/hyperlink" Target="http://quantlib.org/quantlibxl/func_date.html" TargetMode="External"/><Relationship Id="rId442" Type="http://schemas.openxmlformats.org/officeDocument/2006/relationships/hyperlink" Target="http://quantlib.org/quantlibxl/func_defaulttermstructures.html" TargetMode="External"/><Relationship Id="rId484" Type="http://schemas.openxmlformats.org/officeDocument/2006/relationships/hyperlink" Target="http://quantlib.org/quantlibxl/func_latentmodels.html" TargetMode="External"/><Relationship Id="rId705" Type="http://schemas.openxmlformats.org/officeDocument/2006/relationships/hyperlink" Target="http://quantlib.org/quantlibxl/func_capletvolstructure.html" TargetMode="External"/><Relationship Id="rId887" Type="http://schemas.openxmlformats.org/officeDocument/2006/relationships/hyperlink" Target="http://quantlib.org/quantlibxl/func_sequencestatistics.html" TargetMode="External"/><Relationship Id="rId1072" Type="http://schemas.openxmlformats.org/officeDocument/2006/relationships/hyperlink" Target="http://quantlib.org/quantlibxl/func_utilities.html" TargetMode="External"/><Relationship Id="rId137" Type="http://schemas.openxmlformats.org/officeDocument/2006/relationships/hyperlink" Target="http://quantlib.org/quantlibxl/func_volatilities.html" TargetMode="External"/><Relationship Id="rId302" Type="http://schemas.openxmlformats.org/officeDocument/2006/relationships/hyperlink" Target="http://quantlib.org/quantlibxl/func_marketmodels.html" TargetMode="External"/><Relationship Id="rId344" Type="http://schemas.openxmlformats.org/officeDocument/2006/relationships/hyperlink" Target="http://quantlib.org/quantlibxl/func_defaultbasket.html" TargetMode="External"/><Relationship Id="rId691" Type="http://schemas.openxmlformats.org/officeDocument/2006/relationships/hyperlink" Target="http://quantlib.org/quantlibxl/func_capletvolstructure.html" TargetMode="External"/><Relationship Id="rId747" Type="http://schemas.openxmlformats.org/officeDocument/2006/relationships/hyperlink" Target="http://quantlib.org/quantlibxl/func_piecewiseyieldcurve.html" TargetMode="External"/><Relationship Id="rId789" Type="http://schemas.openxmlformats.org/officeDocument/2006/relationships/hyperlink" Target="http://quantlib.org/quantlibxl/func_handles.html" TargetMode="External"/><Relationship Id="rId912" Type="http://schemas.openxmlformats.org/officeDocument/2006/relationships/hyperlink" Target="http://quantlib.org/quantlibxl/func_randomsequencegenerator.html" TargetMode="External"/><Relationship Id="rId954" Type="http://schemas.openxmlformats.org/officeDocument/2006/relationships/hyperlink" Target="http://quantlib.org/quantlibxl/func_payoffs.html" TargetMode="External"/><Relationship Id="rId996" Type="http://schemas.openxmlformats.org/officeDocument/2006/relationships/hyperlink" Target="http://quantlib.org/quantlibxl/func_swaptionvolstructure.html" TargetMode="External"/><Relationship Id="rId41" Type="http://schemas.openxmlformats.org/officeDocument/2006/relationships/hyperlink" Target="http://quantlib.org/quantlibxl/func_garbagecollection.html" TargetMode="External"/><Relationship Id="rId83" Type="http://schemas.openxmlformats.org/officeDocument/2006/relationships/hyperlink" Target="http://quantlib.org/quantlibxl/func_abcd.html" TargetMode="External"/><Relationship Id="rId179" Type="http://schemas.openxmlformats.org/officeDocument/2006/relationships/hyperlink" Target="http://quantlib.org/quantlibxl/func_pricingengines.html" TargetMode="External"/><Relationship Id="rId386" Type="http://schemas.openxmlformats.org/officeDocument/2006/relationships/hyperlink" Target="http://quantlib.org/quantlibxl/func_pricingengines.html" TargetMode="External"/><Relationship Id="rId551" Type="http://schemas.openxmlformats.org/officeDocument/2006/relationships/hyperlink" Target="http://quantlib.org/quantlibxl/func_index.html" TargetMode="External"/><Relationship Id="rId593" Type="http://schemas.openxmlformats.org/officeDocument/2006/relationships/hyperlink" Target="http://quantlib.org/quantlibxl/func_driftcalculators.html" TargetMode="External"/><Relationship Id="rId607" Type="http://schemas.openxmlformats.org/officeDocument/2006/relationships/hyperlink" Target="http://quantlib.org/quantlibxl/func_leg.html" TargetMode="External"/><Relationship Id="rId649" Type="http://schemas.openxmlformats.org/officeDocument/2006/relationships/hyperlink" Target="http://quantlib.org/quantlibxl/func_vanillaswap.html" TargetMode="External"/><Relationship Id="rId814" Type="http://schemas.openxmlformats.org/officeDocument/2006/relationships/hyperlink" Target="http://quantlib.org/quantlibxl/func_btp.html" TargetMode="External"/><Relationship Id="rId856" Type="http://schemas.openxmlformats.org/officeDocument/2006/relationships/hyperlink" Target="http://quantlib.org/quantlibxl/func_schedule.html" TargetMode="External"/><Relationship Id="rId190" Type="http://schemas.openxmlformats.org/officeDocument/2006/relationships/hyperlink" Target="http://quantlib.org/quantlibxl/func_bonds.html" TargetMode="External"/><Relationship Id="rId204" Type="http://schemas.openxmlformats.org/officeDocument/2006/relationships/hyperlink" Target="http://quantlib.org/quantlibxl/func_bonds.html" TargetMode="External"/><Relationship Id="rId246" Type="http://schemas.openxmlformats.org/officeDocument/2006/relationships/hyperlink" Target="http://quantlib.org/quantlibxl/func_curvestate.html" TargetMode="External"/><Relationship Id="rId288" Type="http://schemas.openxmlformats.org/officeDocument/2006/relationships/hyperlink" Target="http://quantlib.org/quantlibxl/func_capletvolstructure.html" TargetMode="External"/><Relationship Id="rId411" Type="http://schemas.openxmlformats.org/officeDocument/2006/relationships/hyperlink" Target="http://quantlib.org/quantlibxl/func_index.html" TargetMode="External"/><Relationship Id="rId453" Type="http://schemas.openxmlformats.org/officeDocument/2006/relationships/hyperlink" Target="http://quantlib.org/quantlibxl/func_quotes.html" TargetMode="External"/><Relationship Id="rId509" Type="http://schemas.openxmlformats.org/officeDocument/2006/relationships/hyperlink" Target="http://quantlib.org/quantlibxl/func_correlation.html" TargetMode="External"/><Relationship Id="rId660" Type="http://schemas.openxmlformats.org/officeDocument/2006/relationships/hyperlink" Target="http://quantlib.org/quantlibxl/func_products.html" TargetMode="External"/><Relationship Id="rId898" Type="http://schemas.openxmlformats.org/officeDocument/2006/relationships/hyperlink" Target="http://quantlib.org/quantlibxl/func_quotes.html" TargetMode="External"/><Relationship Id="rId1041" Type="http://schemas.openxmlformats.org/officeDocument/2006/relationships/hyperlink" Target="http://quantlib.org/quantlibxl/func_vanillaswap.html" TargetMode="External"/><Relationship Id="rId106" Type="http://schemas.openxmlformats.org/officeDocument/2006/relationships/hyperlink" Target="http://quantlib.org/quantlibxl/func_alphaform.html" TargetMode="External"/><Relationship Id="rId313" Type="http://schemas.openxmlformats.org/officeDocument/2006/relationships/hyperlink" Target="http://quantlib.org/quantlibxl/func_cmsmarketcalibration.html" TargetMode="External"/><Relationship Id="rId495" Type="http://schemas.openxmlformats.org/officeDocument/2006/relationships/hyperlink" Target="http://quantlib.org/quantlibxl/func_credit.html" TargetMode="External"/><Relationship Id="rId716" Type="http://schemas.openxmlformats.org/officeDocument/2006/relationships/hyperlink" Target="http://quantlib.org/quantlibxl/func_overnightindexedswap.html" TargetMode="External"/><Relationship Id="rId758" Type="http://schemas.openxmlformats.org/officeDocument/2006/relationships/hyperlink" Target="http://quantlib.org/quantlibxl/func_options.html" TargetMode="External"/><Relationship Id="rId923" Type="http://schemas.openxmlformats.org/officeDocument/2006/relationships/hyperlink" Target="http://quantlib.org/quantlibxl/func_statistics.html" TargetMode="External"/><Relationship Id="rId965" Type="http://schemas.openxmlformats.org/officeDocument/2006/relationships/hyperlink" Target="http://quantlib.org/quantlibxl/func_capletvolstructure.html" TargetMode="External"/><Relationship Id="rId10" Type="http://schemas.openxmlformats.org/officeDocument/2006/relationships/hyperlink" Target="http://quantlib.org/quantlibxl/func_enumerations.html" TargetMode="External"/><Relationship Id="rId52" Type="http://schemas.openxmlformats.org/officeDocument/2006/relationships/hyperlink" Target="http://quantlib.org/quantlibxl/func_ohutils.html" TargetMode="External"/><Relationship Id="rId94" Type="http://schemas.openxmlformats.org/officeDocument/2006/relationships/hyperlink" Target="http://quantlib.org/quantlibxl/func_interpolation.html" TargetMode="External"/><Relationship Id="rId148" Type="http://schemas.openxmlformats.org/officeDocument/2006/relationships/hyperlink" Target="http://quantlib.org/quantlibxl/func_pricingengines.html" TargetMode="External"/><Relationship Id="rId355" Type="http://schemas.openxmlformats.org/officeDocument/2006/relationships/hyperlink" Target="http://quantlib.org/quantlibxl/func_interpolation.html" TargetMode="External"/><Relationship Id="rId397" Type="http://schemas.openxmlformats.org/officeDocument/2006/relationships/hyperlink" Target="http://quantlib.org/quantlibxl/func_date.html" TargetMode="External"/><Relationship Id="rId520" Type="http://schemas.openxmlformats.org/officeDocument/2006/relationships/hyperlink" Target="http://quantlib.org/quantlibxl/func_date.html" TargetMode="External"/><Relationship Id="rId562" Type="http://schemas.openxmlformats.org/officeDocument/2006/relationships/hyperlink" Target="http://quantlib.org/quantlibxl/func_termstructures.html" TargetMode="External"/><Relationship Id="rId618" Type="http://schemas.openxmlformats.org/officeDocument/2006/relationships/hyperlink" Target="http://quantlib.org/quantlibxl/func_leg.html" TargetMode="External"/><Relationship Id="rId825" Type="http://schemas.openxmlformats.org/officeDocument/2006/relationships/hyperlink" Target="http://quantlib.org/quantlibxl/func_interpolation.html" TargetMode="External"/><Relationship Id="rId215" Type="http://schemas.openxmlformats.org/officeDocument/2006/relationships/hyperlink" Target="http://quantlib.org/quantlibxl/func_bonds.html" TargetMode="External"/><Relationship Id="rId257" Type="http://schemas.openxmlformats.org/officeDocument/2006/relationships/hyperlink" Target="http://quantlib.org/quantlibxl/func_ctsmmcapletcalibration.html" TargetMode="External"/><Relationship Id="rId422" Type="http://schemas.openxmlformats.org/officeDocument/2006/relationships/hyperlink" Target="http://quantlib.org/quantlibxl/func_evolutiondescription.html" TargetMode="External"/><Relationship Id="rId464" Type="http://schemas.openxmlformats.org/officeDocument/2006/relationships/hyperlink" Target="http://quantlib.org/quantlibxl/func_quotes.html" TargetMode="External"/><Relationship Id="rId867" Type="http://schemas.openxmlformats.org/officeDocument/2006/relationships/hyperlink" Target="http://quantlib.org/quantlibxl/func_sequencestatistics.html" TargetMode="External"/><Relationship Id="rId1010" Type="http://schemas.openxmlformats.org/officeDocument/2006/relationships/hyperlink" Target="http://quantlib.org/quantlibxl/func_latentmodels.html" TargetMode="External"/><Relationship Id="rId1052" Type="http://schemas.openxmlformats.org/officeDocument/2006/relationships/hyperlink" Target="http://quantlib.org/quantlibxl/func_vanillaswap.html" TargetMode="External"/><Relationship Id="rId299" Type="http://schemas.openxmlformats.org/officeDocument/2006/relationships/hyperlink" Target="http://quantlib.org/quantlibxl/func_credit.html" TargetMode="External"/><Relationship Id="rId727" Type="http://schemas.openxmlformats.org/officeDocument/2006/relationships/hyperlink" Target="http://quantlib.org/quantlibxl/func_payoffs.html" TargetMode="External"/><Relationship Id="rId934" Type="http://schemas.openxmlformats.org/officeDocument/2006/relationships/hyperlink" Target="http://quantlib.org/quantlibxl/func_statistics.html" TargetMode="External"/><Relationship Id="rId63" Type="http://schemas.openxmlformats.org/officeDocument/2006/relationships/hyperlink" Target="http://quantlib.org/quantlibxl/func_volatilities.html" TargetMode="External"/><Relationship Id="rId159" Type="http://schemas.openxmlformats.org/officeDocument/2006/relationships/hyperlink" Target="http://quantlib.org/quantlibxl/func_pricingengines.html" TargetMode="External"/><Relationship Id="rId366" Type="http://schemas.openxmlformats.org/officeDocument/2006/relationships/hyperlink" Target="http://quantlib.org/quantlibxl/func_date.html" TargetMode="External"/><Relationship Id="rId573" Type="http://schemas.openxmlformats.org/officeDocument/2006/relationships/hyperlink" Target="http://quantlib.org/quantlibxl/func_interpolation.html" TargetMode="External"/><Relationship Id="rId780" Type="http://schemas.openxmlformats.org/officeDocument/2006/relationships/hyperlink" Target="http://quantlib.org/quantlibxl/func_ratehelpers.html" TargetMode="External"/><Relationship Id="rId226" Type="http://schemas.openxmlformats.org/officeDocument/2006/relationships/hyperlink" Target="http://quantlib.org/quantlibxl/func_bonds.html" TargetMode="External"/><Relationship Id="rId433" Type="http://schemas.openxmlformats.org/officeDocument/2006/relationships/hyperlink" Target="http://quantlib.org/quantlibxl/func_forwardrateagreement.html" TargetMode="External"/><Relationship Id="rId878" Type="http://schemas.openxmlformats.org/officeDocument/2006/relationships/hyperlink" Target="http://quantlib.org/quantlibxl/func_sequencestatistics.html" TargetMode="External"/><Relationship Id="rId1063" Type="http://schemas.openxmlformats.org/officeDocument/2006/relationships/hyperlink" Target="http://quantlib.org/quantlibxl/func_volatilities.html" TargetMode="External"/><Relationship Id="rId640" Type="http://schemas.openxmlformats.org/officeDocument/2006/relationships/hyperlink" Target="http://quantlib.org/quantlibxl/func_index.html" TargetMode="External"/><Relationship Id="rId738" Type="http://schemas.openxmlformats.org/officeDocument/2006/relationships/hyperlink" Target="http://quantlib.org/quantlibxl/func_volatility.html" TargetMode="External"/><Relationship Id="rId945" Type="http://schemas.openxmlformats.org/officeDocument/2006/relationships/hyperlink" Target="http://quantlib.org/quantlibxl/func_statistics.html" TargetMode="External"/><Relationship Id="rId74" Type="http://schemas.openxmlformats.org/officeDocument/2006/relationships/hyperlink" Target="http://quantlib.org/quantlibxl/func_abcd.html" TargetMode="External"/><Relationship Id="rId377" Type="http://schemas.openxmlformats.org/officeDocument/2006/relationships/hyperlink" Target="http://quantlib.org/quantlibxl/func_options.html" TargetMode="External"/><Relationship Id="rId500" Type="http://schemas.openxmlformats.org/officeDocument/2006/relationships/hyperlink" Target="http://quantlib.org/quantlibxl/func_credit.html" TargetMode="External"/><Relationship Id="rId584" Type="http://schemas.openxmlformats.org/officeDocument/2006/relationships/hyperlink" Target="http://quantlib.org/quantlibxl/func_interpolation.html" TargetMode="External"/><Relationship Id="rId805" Type="http://schemas.openxmlformats.org/officeDocument/2006/relationships/hyperlink" Target="http://quantlib.org/quantlibxl/func_btp.html" TargetMode="External"/><Relationship Id="rId5" Type="http://schemas.openxmlformats.org/officeDocument/2006/relationships/hyperlink" Target="http://quantlib.org/quantlibxl/func_ohutils.html" TargetMode="External"/><Relationship Id="rId237" Type="http://schemas.openxmlformats.org/officeDocument/2006/relationships/hyperlink" Target="http://quantlib.org/quantlibxl/func_bonds.html" TargetMode="External"/><Relationship Id="rId791" Type="http://schemas.openxmlformats.org/officeDocument/2006/relationships/hyperlink" Target="http://quantlib.org/quantlibxl/func_quotes.html" TargetMode="External"/><Relationship Id="rId889" Type="http://schemas.openxmlformats.org/officeDocument/2006/relationships/hyperlink" Target="http://quantlib.org/quantlibxl/func_sequencestatistics.html" TargetMode="External"/><Relationship Id="rId444" Type="http://schemas.openxmlformats.org/officeDocument/2006/relationships/hyperlink" Target="http://quantlib.org/quantlibxl/func_marketmodels.html" TargetMode="External"/><Relationship Id="rId651" Type="http://schemas.openxmlformats.org/officeDocument/2006/relationships/hyperlink" Target="http://quantlib.org/quantlibxl/func_marketmodels.html" TargetMode="External"/><Relationship Id="rId749" Type="http://schemas.openxmlformats.org/officeDocument/2006/relationships/hyperlink" Target="http://quantlib.org/quantlibxl/func_piecewiseyieldcurve.html" TargetMode="External"/><Relationship Id="rId290" Type="http://schemas.openxmlformats.org/officeDocument/2006/relationships/hyperlink" Target="http://quantlib.org/quantlibxl/func_capletvolstructure.html" TargetMode="External"/><Relationship Id="rId304" Type="http://schemas.openxmlformats.org/officeDocument/2006/relationships/hyperlink" Target="http://quantlib.org/quantlibxl/func_couponvectors.html" TargetMode="External"/><Relationship Id="rId388" Type="http://schemas.openxmlformats.org/officeDocument/2006/relationships/hyperlink" Target="http://quantlib.org/quantlibxl/func_options.html" TargetMode="External"/><Relationship Id="rId511" Type="http://schemas.openxmlformats.org/officeDocument/2006/relationships/hyperlink" Target="http://quantlib.org/quantlibxl/func_basketlossmodels.html" TargetMode="External"/><Relationship Id="rId609" Type="http://schemas.openxmlformats.org/officeDocument/2006/relationships/hyperlink" Target="http://quantlib.org/quantlibxl/func_leg.html" TargetMode="External"/><Relationship Id="rId956" Type="http://schemas.openxmlformats.org/officeDocument/2006/relationships/hyperlink" Target="http://quantlib.org/quantlibxl/func_payoffs.html" TargetMode="External"/><Relationship Id="rId85" Type="http://schemas.openxmlformats.org/officeDocument/2006/relationships/hyperlink" Target="http://quantlib.org/quantlibxl/func_abcd.html" TargetMode="External"/><Relationship Id="rId150" Type="http://schemas.openxmlformats.org/officeDocument/2006/relationships/hyperlink" Target="http://quantlib.org/quantlibxl/func_pricingengines.html" TargetMode="External"/><Relationship Id="rId595" Type="http://schemas.openxmlformats.org/officeDocument/2006/relationships/hyperlink" Target="http://quantlib.org/quantlibxl/func_driftcalculators.html" TargetMode="External"/><Relationship Id="rId816" Type="http://schemas.openxmlformats.org/officeDocument/2006/relationships/hyperlink" Target="http://quantlib.org/quantlibxl/func_credit.html" TargetMode="External"/><Relationship Id="rId1001" Type="http://schemas.openxmlformats.org/officeDocument/2006/relationships/hyperlink" Target="http://quantlib.org/quantlibxl/func_swaptionvolstructure.html" TargetMode="External"/><Relationship Id="rId248" Type="http://schemas.openxmlformats.org/officeDocument/2006/relationships/hyperlink" Target="http://quantlib.org/quantlibxl/func_ctsmmcapletcalibration.html" TargetMode="External"/><Relationship Id="rId455" Type="http://schemas.openxmlformats.org/officeDocument/2006/relationships/hyperlink" Target="http://quantlib.org/quantlibxl/func_curvestate.html" TargetMode="External"/><Relationship Id="rId662" Type="http://schemas.openxmlformats.org/officeDocument/2006/relationships/hyperlink" Target="http://quantlib.org/quantlibxl/func_products.html" TargetMode="External"/><Relationship Id="rId12" Type="http://schemas.openxmlformats.org/officeDocument/2006/relationships/hyperlink" Target="http://quantlib.org/quantlibxl/func_enumerations.html" TargetMode="External"/><Relationship Id="rId108" Type="http://schemas.openxmlformats.org/officeDocument/2006/relationships/hyperlink" Target="http://quantlib.org/quantlibxl/func_alphaform.html" TargetMode="External"/><Relationship Id="rId315" Type="http://schemas.openxmlformats.org/officeDocument/2006/relationships/hyperlink" Target="http://quantlib.org/quantlibxl/func_couponvectors.html" TargetMode="External"/><Relationship Id="rId522" Type="http://schemas.openxmlformats.org/officeDocument/2006/relationships/hyperlink" Target="http://quantlib.org/quantlibxl/func_index.html" TargetMode="External"/><Relationship Id="rId967" Type="http://schemas.openxmlformats.org/officeDocument/2006/relationships/hyperlink" Target="http://quantlib.org/quantlibxl/func_capletvolstructure.html" TargetMode="External"/><Relationship Id="rId96" Type="http://schemas.openxmlformats.org/officeDocument/2006/relationships/hyperlink" Target="http://quantlib.org/quantlibxl/func_interpolation.html" TargetMode="External"/><Relationship Id="rId161" Type="http://schemas.openxmlformats.org/officeDocument/2006/relationships/hyperlink" Target="http://quantlib.org/quantlibxl/func_pricingengines.html" TargetMode="External"/><Relationship Id="rId399" Type="http://schemas.openxmlformats.org/officeDocument/2006/relationships/hyperlink" Target="http://quantlib.org/quantlibxl/func_date.html" TargetMode="External"/><Relationship Id="rId827" Type="http://schemas.openxmlformats.org/officeDocument/2006/relationships/hyperlink" Target="http://quantlib.org/quantlibxl/func_interpolation.html" TargetMode="External"/><Relationship Id="rId1012" Type="http://schemas.openxmlformats.org/officeDocument/2006/relationships/hyperlink" Target="http://quantlib.org/quantlibxl/func_latentmodels.html" TargetMode="External"/><Relationship Id="rId259" Type="http://schemas.openxmlformats.org/officeDocument/2006/relationships/hyperlink" Target="http://quantlib.org/quantlibxl/func_ctsmmcapletcalibration.html" TargetMode="External"/><Relationship Id="rId466" Type="http://schemas.openxmlformats.org/officeDocument/2006/relationships/hyperlink" Target="http://quantlib.org/quantlibxl/func_ratehelpers.html" TargetMode="External"/><Relationship Id="rId673" Type="http://schemas.openxmlformats.org/officeDocument/2006/relationships/hyperlink" Target="http://quantlib.org/quantlibxl/func_marketmodels.html" TargetMode="External"/><Relationship Id="rId880" Type="http://schemas.openxmlformats.org/officeDocument/2006/relationships/hyperlink" Target="http://quantlib.org/quantlibxl/func_sequencestatistics.html" TargetMode="External"/><Relationship Id="rId23" Type="http://schemas.openxmlformats.org/officeDocument/2006/relationships/hyperlink" Target="http://quantlib.org/quantlibxl/func_objects.html" TargetMode="External"/><Relationship Id="rId119" Type="http://schemas.openxmlformats.org/officeDocument/2006/relationships/hyperlink" Target="http://quantlib.org/quantlibxl/func_assetswap.html" TargetMode="External"/><Relationship Id="rId326" Type="http://schemas.openxmlformats.org/officeDocument/2006/relationships/hyperlink" Target="http://quantlib.org/quantlibxl/func_correlation.html" TargetMode="External"/><Relationship Id="rId533" Type="http://schemas.openxmlformats.org/officeDocument/2006/relationships/hyperlink" Target="http://quantlib.org/quantlibxl/func_index.html" TargetMode="External"/><Relationship Id="rId978" Type="http://schemas.openxmlformats.org/officeDocument/2006/relationships/hyperlink" Target="http://quantlib.org/quantlibxl/func_ratehelpers.html" TargetMode="External"/><Relationship Id="rId740" Type="http://schemas.openxmlformats.org/officeDocument/2006/relationships/hyperlink" Target="http://quantlib.org/quantlibxl/func_volatility.html" TargetMode="External"/><Relationship Id="rId838" Type="http://schemas.openxmlformats.org/officeDocument/2006/relationships/hyperlink" Target="http://quantlib.org/quantlibxl/func_smilesection.html" TargetMode="External"/><Relationship Id="rId1023" Type="http://schemas.openxmlformats.org/officeDocument/2006/relationships/hyperlink" Target="http://quantlib.org/quantlibxl/func_options.html" TargetMode="External"/><Relationship Id="rId172" Type="http://schemas.openxmlformats.org/officeDocument/2006/relationships/hyperlink" Target="http://quantlib.org/quantlibxl/func_pricingengines.html" TargetMode="External"/><Relationship Id="rId477" Type="http://schemas.openxmlformats.org/officeDocument/2006/relationships/hyperlink" Target="http://quantlib.org/quantlibxl/func_options.html" TargetMode="External"/><Relationship Id="rId600" Type="http://schemas.openxmlformats.org/officeDocument/2006/relationships/hyperlink" Target="http://quantlib.org/quantlibxl/func_driftcalculators.html" TargetMode="External"/><Relationship Id="rId684" Type="http://schemas.openxmlformats.org/officeDocument/2006/relationships/hyperlink" Target="http://quantlib.org/quantlibxl/func_leg.html" TargetMode="External"/><Relationship Id="rId337" Type="http://schemas.openxmlformats.org/officeDocument/2006/relationships/hyperlink" Target="http://quantlib.org/quantlibxl/func_mathf.html" TargetMode="External"/><Relationship Id="rId891" Type="http://schemas.openxmlformats.org/officeDocument/2006/relationships/hyperlink" Target="http://quantlib.org/quantlibxl/func_sequencestatistics.html" TargetMode="External"/><Relationship Id="rId905" Type="http://schemas.openxmlformats.org/officeDocument/2006/relationships/hyperlink" Target="http://quantlib.org/quantlibxl/func_swaptionvolstructure.html" TargetMode="External"/><Relationship Id="rId989" Type="http://schemas.openxmlformats.org/officeDocument/2006/relationships/hyperlink" Target="http://quantlib.org/quantlibxl/func_swaptionvolstructure.html" TargetMode="External"/><Relationship Id="rId34" Type="http://schemas.openxmlformats.org/officeDocument/2006/relationships/hyperlink" Target="http://quantlib.org/quantlibxl/func_objects.html" TargetMode="External"/><Relationship Id="rId544" Type="http://schemas.openxmlformats.org/officeDocument/2006/relationships/hyperlink" Target="http://quantlib.org/quantlibxl/func_leg.html" TargetMode="External"/><Relationship Id="rId751" Type="http://schemas.openxmlformats.org/officeDocument/2006/relationships/hyperlink" Target="http://quantlib.org/quantlibxl/func_pricingengines.html" TargetMode="External"/><Relationship Id="rId849" Type="http://schemas.openxmlformats.org/officeDocument/2006/relationships/hyperlink" Target="http://quantlib.org/quantlibxl/func_schedule.html" TargetMode="External"/><Relationship Id="rId183" Type="http://schemas.openxmlformats.org/officeDocument/2006/relationships/hyperlink" Target="http://quantlib.org/quantlibxl/func_pricingengines.html" TargetMode="External"/><Relationship Id="rId390" Type="http://schemas.openxmlformats.org/officeDocument/2006/relationships/hyperlink" Target="http://quantlib.org/quantlibxl/func_date.html" TargetMode="External"/><Relationship Id="rId404" Type="http://schemas.openxmlformats.org/officeDocument/2006/relationships/hyperlink" Target="http://quantlib.org/quantlibxl/func_optimization.html" TargetMode="External"/><Relationship Id="rId611" Type="http://schemas.openxmlformats.org/officeDocument/2006/relationships/hyperlink" Target="http://quantlib.org/quantlibxl/func_leg.html" TargetMode="External"/><Relationship Id="rId1034" Type="http://schemas.openxmlformats.org/officeDocument/2006/relationships/hyperlink" Target="http://quantlib.org/quantlibxl/func_timeseries.html" TargetMode="External"/><Relationship Id="rId250" Type="http://schemas.openxmlformats.org/officeDocument/2006/relationships/hyperlink" Target="http://quantlib.org/quantlibxl/func_ctsmmcapletcalibration.html" TargetMode="External"/><Relationship Id="rId488" Type="http://schemas.openxmlformats.org/officeDocument/2006/relationships/hyperlink" Target="http://quantlib.org/quantlibxl/func_statistics.html" TargetMode="External"/><Relationship Id="rId695" Type="http://schemas.openxmlformats.org/officeDocument/2006/relationships/hyperlink" Target="http://quantlib.org/quantlibxl/func_capletvolstructure.html" TargetMode="External"/><Relationship Id="rId709" Type="http://schemas.openxmlformats.org/officeDocument/2006/relationships/hyperlink" Target="http://quantlib.org/quantlibxl/func_overnightindexedswap.html" TargetMode="External"/><Relationship Id="rId916" Type="http://schemas.openxmlformats.org/officeDocument/2006/relationships/hyperlink" Target="http://quantlib.org/quantlibxl/func_credit.html" TargetMode="External"/><Relationship Id="rId45" Type="http://schemas.openxmlformats.org/officeDocument/2006/relationships/hyperlink" Target="http://quantlib.org/quantlibxl/func_garbagecollection.html" TargetMode="External"/><Relationship Id="rId110" Type="http://schemas.openxmlformats.org/officeDocument/2006/relationships/hyperlink" Target="http://quantlib.org/quantlibxl/func_exercise.html" TargetMode="External"/><Relationship Id="rId348" Type="http://schemas.openxmlformats.org/officeDocument/2006/relationships/hyperlink" Target="http://quantlib.org/quantlibxl/func_defaultbasket.html" TargetMode="External"/><Relationship Id="rId555" Type="http://schemas.openxmlformats.org/officeDocument/2006/relationships/hyperlink" Target="http://quantlib.org/quantlibxl/func_index.html" TargetMode="External"/><Relationship Id="rId762" Type="http://schemas.openxmlformats.org/officeDocument/2006/relationships/hyperlink" Target="http://quantlib.org/quantlibxl/func_randomsequencegenerator.html" TargetMode="External"/><Relationship Id="rId194" Type="http://schemas.openxmlformats.org/officeDocument/2006/relationships/hyperlink" Target="http://quantlib.org/quantlibxl/func_bonds.html" TargetMode="External"/><Relationship Id="rId208" Type="http://schemas.openxmlformats.org/officeDocument/2006/relationships/hyperlink" Target="http://quantlib.org/quantlibxl/func_bonds.html" TargetMode="External"/><Relationship Id="rId415" Type="http://schemas.openxmlformats.org/officeDocument/2006/relationships/hyperlink" Target="http://quantlib.org/quantlibxl/func_exercise.html" TargetMode="External"/><Relationship Id="rId622" Type="http://schemas.openxmlformats.org/officeDocument/2006/relationships/hyperlink" Target="http://quantlib.org/quantlibxl/func_leg.html" TargetMode="External"/><Relationship Id="rId1045" Type="http://schemas.openxmlformats.org/officeDocument/2006/relationships/hyperlink" Target="http://quantlib.org/quantlibxl/func_vanillaswap.html" TargetMode="External"/><Relationship Id="rId261" Type="http://schemas.openxmlformats.org/officeDocument/2006/relationships/hyperlink" Target="http://quantlib.org/quantlibxl/func_ctsmmcapletcalibration.html" TargetMode="External"/><Relationship Id="rId499" Type="http://schemas.openxmlformats.org/officeDocument/2006/relationships/hyperlink" Target="http://quantlib.org/quantlibxl/func_handles.html" TargetMode="External"/><Relationship Id="rId927" Type="http://schemas.openxmlformats.org/officeDocument/2006/relationships/hyperlink" Target="http://quantlib.org/quantlibxl/func_statistics.html" TargetMode="External"/><Relationship Id="rId56" Type="http://schemas.openxmlformats.org/officeDocument/2006/relationships/hyperlink" Target="http://quantlib.org/quantlibxl/func_volatilities.html" TargetMode="External"/><Relationship Id="rId359" Type="http://schemas.openxmlformats.org/officeDocument/2006/relationships/hyperlink" Target="http://quantlib.org/quantlibxl/func_curvestate.html" TargetMode="External"/><Relationship Id="rId566" Type="http://schemas.openxmlformats.org/officeDocument/2006/relationships/hyperlink" Target="http://quantlib.org/quantlibxl/func_termstructures.html" TargetMode="External"/><Relationship Id="rId773" Type="http://schemas.openxmlformats.org/officeDocument/2006/relationships/hyperlink" Target="http://quantlib.org/quantlibxl/func_mathf.html" TargetMode="External"/><Relationship Id="rId121" Type="http://schemas.openxmlformats.org/officeDocument/2006/relationships/hyperlink" Target="http://quantlib.org/quantlibxl/func_assetswap.html" TargetMode="External"/><Relationship Id="rId219" Type="http://schemas.openxmlformats.org/officeDocument/2006/relationships/hyperlink" Target="http://quantlib.org/quantlibxl/func_bonds.html" TargetMode="External"/><Relationship Id="rId426" Type="http://schemas.openxmlformats.org/officeDocument/2006/relationships/hyperlink" Target="http://quantlib.org/quantlibxl/func_exercise.html" TargetMode="External"/><Relationship Id="rId633" Type="http://schemas.openxmlformats.org/officeDocument/2006/relationships/hyperlink" Target="http://quantlib.org/quantlibxl/func_leg.html" TargetMode="External"/><Relationship Id="rId980" Type="http://schemas.openxmlformats.org/officeDocument/2006/relationships/hyperlink" Target="http://quantlib.org/quantlibxl/func_ratehelpers.html" TargetMode="External"/><Relationship Id="rId1056" Type="http://schemas.openxmlformats.org/officeDocument/2006/relationships/hyperlink" Target="http://quantlib.org/quantlibxl/func_shortratemodels.html" TargetMode="External"/><Relationship Id="rId840" Type="http://schemas.openxmlformats.org/officeDocument/2006/relationships/hyperlink" Target="http://quantlib.org/quantlibxl/func_volatilities.html" TargetMode="External"/><Relationship Id="rId938" Type="http://schemas.openxmlformats.org/officeDocument/2006/relationships/hyperlink" Target="http://quantlib.org/quantlibxl/func_statistics.html" TargetMode="External"/><Relationship Id="rId67" Type="http://schemas.openxmlformats.org/officeDocument/2006/relationships/hyperlink" Target="http://quantlib.org/quantlibxl/func_abcd.html" TargetMode="External"/><Relationship Id="rId272" Type="http://schemas.openxmlformats.org/officeDocument/2006/relationships/hyperlink" Target="http://quantlib.org/quantlibxl/func_calendar.html" TargetMode="External"/><Relationship Id="rId577" Type="http://schemas.openxmlformats.org/officeDocument/2006/relationships/hyperlink" Target="http://quantlib.org/quantlibxl/func_interpolation.html" TargetMode="External"/><Relationship Id="rId700" Type="http://schemas.openxmlformats.org/officeDocument/2006/relationships/hyperlink" Target="http://quantlib.org/quantlibxl/func_capletvolstructure.html" TargetMode="External"/><Relationship Id="rId132" Type="http://schemas.openxmlformats.org/officeDocument/2006/relationships/hyperlink" Target="http://quantlib.org/quantlibxl/func_credit.html" TargetMode="External"/><Relationship Id="rId784" Type="http://schemas.openxmlformats.org/officeDocument/2006/relationships/hyperlink" Target="http://quantlib.org/quantlibxl/func_ratehelpers.html" TargetMode="External"/><Relationship Id="rId991" Type="http://schemas.openxmlformats.org/officeDocument/2006/relationships/hyperlink" Target="http://quantlib.org/quantlibxl/func_swaptionvolstructure.html" TargetMode="External"/><Relationship Id="rId1067" Type="http://schemas.openxmlformats.org/officeDocument/2006/relationships/hyperlink" Target="http://quantlib.org/quantlibxl/func_termstructures.html" TargetMode="External"/><Relationship Id="rId437" Type="http://schemas.openxmlformats.org/officeDocument/2006/relationships/hyperlink" Target="http://quantlib.org/quantlibxl/func_bonds.html" TargetMode="External"/><Relationship Id="rId644" Type="http://schemas.openxmlformats.org/officeDocument/2006/relationships/hyperlink" Target="http://quantlib.org/quantlibxl/func_swap.html" TargetMode="External"/><Relationship Id="rId851" Type="http://schemas.openxmlformats.org/officeDocument/2006/relationships/hyperlink" Target="http://quantlib.org/quantlibxl/func_schedule.html" TargetMode="External"/><Relationship Id="rId283" Type="http://schemas.openxmlformats.org/officeDocument/2006/relationships/hyperlink" Target="http://quantlib.org/quantlibxl/func_capfloor.html" TargetMode="External"/><Relationship Id="rId490" Type="http://schemas.openxmlformats.org/officeDocument/2006/relationships/hyperlink" Target="http://quantlib.org/quantlibxl/func_statistics.html" TargetMode="External"/><Relationship Id="rId504" Type="http://schemas.openxmlformats.org/officeDocument/2006/relationships/hyperlink" Target="http://quantlib.org/quantlibxl/func_correlation.html" TargetMode="External"/><Relationship Id="rId711" Type="http://schemas.openxmlformats.org/officeDocument/2006/relationships/hyperlink" Target="http://quantlib.org/quantlibxl/func_overnightindexedswap.html" TargetMode="External"/><Relationship Id="rId949" Type="http://schemas.openxmlformats.org/officeDocument/2006/relationships/hyperlink" Target="http://quantlib.org/quantlibxl/func_statistics.html" TargetMode="External"/><Relationship Id="rId78" Type="http://schemas.openxmlformats.org/officeDocument/2006/relationships/hyperlink" Target="http://quantlib.org/quantlibxl/func_abcd.html" TargetMode="External"/><Relationship Id="rId143" Type="http://schemas.openxmlformats.org/officeDocument/2006/relationships/hyperlink" Target="http://quantlib.org/quantlibxl/func_pricingengines.html" TargetMode="External"/><Relationship Id="rId350" Type="http://schemas.openxmlformats.org/officeDocument/2006/relationships/hyperlink" Target="http://quantlib.org/quantlibxl/func_defaultbasket.html" TargetMode="External"/><Relationship Id="rId588" Type="http://schemas.openxmlformats.org/officeDocument/2006/relationships/hyperlink" Target="http://quantlib.org/quantlibxl/func_credit.html" TargetMode="External"/><Relationship Id="rId795" Type="http://schemas.openxmlformats.org/officeDocument/2006/relationships/hyperlink" Target="http://quantlib.org/quantlibxl/func_btp.html" TargetMode="External"/><Relationship Id="rId809" Type="http://schemas.openxmlformats.org/officeDocument/2006/relationships/hyperlink" Target="http://quantlib.org/quantlibxl/func_btp.html" TargetMode="External"/><Relationship Id="rId9" Type="http://schemas.openxmlformats.org/officeDocument/2006/relationships/hyperlink" Target="http://quantlib.org/quantlibxl/func_group.html" TargetMode="External"/><Relationship Id="rId210" Type="http://schemas.openxmlformats.org/officeDocument/2006/relationships/hyperlink" Target="http://quantlib.org/quantlibxl/func_bonds.html" TargetMode="External"/><Relationship Id="rId448" Type="http://schemas.openxmlformats.org/officeDocument/2006/relationships/hyperlink" Target="http://quantlib.org/quantlibxl/func_marketmodelevolvers.html" TargetMode="External"/><Relationship Id="rId655" Type="http://schemas.openxmlformats.org/officeDocument/2006/relationships/hyperlink" Target="http://quantlib.org/quantlibxl/func_marketmodelevolvers.html" TargetMode="External"/><Relationship Id="rId862" Type="http://schemas.openxmlformats.org/officeDocument/2006/relationships/hyperlink" Target="http://quantlib.org/quantlibxl/func_sequencestatistics.html" TargetMode="External"/><Relationship Id="rId294" Type="http://schemas.openxmlformats.org/officeDocument/2006/relationships/hyperlink" Target="http://quantlib.org/quantlibxl/func_capletvolstructure.html" TargetMode="External"/><Relationship Id="rId308" Type="http://schemas.openxmlformats.org/officeDocument/2006/relationships/hyperlink" Target="http://quantlib.org/quantlibxl/func_cmsmarketcalibration.html" TargetMode="External"/><Relationship Id="rId515" Type="http://schemas.openxmlformats.org/officeDocument/2006/relationships/hyperlink" Target="http://quantlib.org/quantlibxl/func_date.html" TargetMode="External"/><Relationship Id="rId722" Type="http://schemas.openxmlformats.org/officeDocument/2006/relationships/hyperlink" Target="http://quantlib.org/quantlibxl/func_overnightindexedswap.html" TargetMode="External"/><Relationship Id="rId89" Type="http://schemas.openxmlformats.org/officeDocument/2006/relationships/hyperlink" Target="http://quantlib.org/quantlibxl/func_abcd.html" TargetMode="External"/><Relationship Id="rId154" Type="http://schemas.openxmlformats.org/officeDocument/2006/relationships/hyperlink" Target="http://quantlib.org/quantlibxl/func_pricingengines.html" TargetMode="External"/><Relationship Id="rId361" Type="http://schemas.openxmlformats.org/officeDocument/2006/relationships/hyperlink" Target="http://quantlib.org/quantlibxl/func_curvestate.html" TargetMode="External"/><Relationship Id="rId599" Type="http://schemas.openxmlformats.org/officeDocument/2006/relationships/hyperlink" Target="http://quantlib.org/quantlibxl/func_driftcalculators.html" TargetMode="External"/><Relationship Id="rId1005" Type="http://schemas.openxmlformats.org/officeDocument/2006/relationships/hyperlink" Target="http://quantlib.org/quantlibxl/func_mathf.html" TargetMode="External"/><Relationship Id="rId459" Type="http://schemas.openxmlformats.org/officeDocument/2006/relationships/hyperlink" Target="http://quantlib.org/quantlibxl/func_utilities.html" TargetMode="External"/><Relationship Id="rId666" Type="http://schemas.openxmlformats.org/officeDocument/2006/relationships/hyperlink" Target="http://quantlib.org/quantlibxl/func_products.html" TargetMode="External"/><Relationship Id="rId873" Type="http://schemas.openxmlformats.org/officeDocument/2006/relationships/hyperlink" Target="http://quantlib.org/quantlibxl/func_sequencestatistics.html" TargetMode="External"/><Relationship Id="rId16" Type="http://schemas.openxmlformats.org/officeDocument/2006/relationships/hyperlink" Target="http://quantlib.org/quantlibxl/func_logging.html" TargetMode="External"/><Relationship Id="rId221" Type="http://schemas.openxmlformats.org/officeDocument/2006/relationships/hyperlink" Target="http://quantlib.org/quantlibxl/func_bonds.html" TargetMode="External"/><Relationship Id="rId319" Type="http://schemas.openxmlformats.org/officeDocument/2006/relationships/hyperlink" Target="http://quantlib.org/quantlibxl/func_optimization.html" TargetMode="External"/><Relationship Id="rId526" Type="http://schemas.openxmlformats.org/officeDocument/2006/relationships/hyperlink" Target="http://quantlib.org/quantlibxl/func_quotes.html" TargetMode="External"/><Relationship Id="rId733" Type="http://schemas.openxmlformats.org/officeDocument/2006/relationships/hyperlink" Target="http://quantlib.org/quantlibxl/func_correlation.html" TargetMode="External"/><Relationship Id="rId940" Type="http://schemas.openxmlformats.org/officeDocument/2006/relationships/hyperlink" Target="http://quantlib.org/quantlibxl/func_statistics.html" TargetMode="External"/><Relationship Id="rId1016" Type="http://schemas.openxmlformats.org/officeDocument/2006/relationships/hyperlink" Target="http://quantlib.org/quantlibxl/func_termstructures.html" TargetMode="External"/><Relationship Id="rId165" Type="http://schemas.openxmlformats.org/officeDocument/2006/relationships/hyperlink" Target="http://quantlib.org/quantlibxl/func_pricingengines.html" TargetMode="External"/><Relationship Id="rId372" Type="http://schemas.openxmlformats.org/officeDocument/2006/relationships/hyperlink" Target="http://quantlib.org/quantlibxl/func_daycounter.html" TargetMode="External"/><Relationship Id="rId677" Type="http://schemas.openxmlformats.org/officeDocument/2006/relationships/hyperlink" Target="http://quantlib.org/quantlibxl/func_prices.html" TargetMode="External"/><Relationship Id="rId800" Type="http://schemas.openxmlformats.org/officeDocument/2006/relationships/hyperlink" Target="http://quantlib.org/quantlibxl/func_btp.html" TargetMode="External"/><Relationship Id="rId232" Type="http://schemas.openxmlformats.org/officeDocument/2006/relationships/hyperlink" Target="http://quantlib.org/quantlibxl/func_bonds.html" TargetMode="External"/><Relationship Id="rId884" Type="http://schemas.openxmlformats.org/officeDocument/2006/relationships/hyperlink" Target="http://quantlib.org/quantlibxl/func_sequencestatistics.html" TargetMode="External"/><Relationship Id="rId27" Type="http://schemas.openxmlformats.org/officeDocument/2006/relationships/hyperlink" Target="http://quantlib.org/quantlibxl/func_serialization.html" TargetMode="External"/><Relationship Id="rId537" Type="http://schemas.openxmlformats.org/officeDocument/2006/relationships/hyperlink" Target="http://quantlib.org/quantlibxl/func_instruments.html" TargetMode="External"/><Relationship Id="rId744" Type="http://schemas.openxmlformats.org/officeDocument/2006/relationships/hyperlink" Target="http://quantlib.org/quantlibxl/func_credit.html" TargetMode="External"/><Relationship Id="rId951" Type="http://schemas.openxmlformats.org/officeDocument/2006/relationships/hyperlink" Target="http://quantlib.org/quantlibxl/func_statistics.html" TargetMode="External"/><Relationship Id="rId80" Type="http://schemas.openxmlformats.org/officeDocument/2006/relationships/hyperlink" Target="http://quantlib.org/quantlibxl/func_abcd.html" TargetMode="External"/><Relationship Id="rId176" Type="http://schemas.openxmlformats.org/officeDocument/2006/relationships/hyperlink" Target="http://quantlib.org/quantlibxl/func_pricingengines.html" TargetMode="External"/><Relationship Id="rId383" Type="http://schemas.openxmlformats.org/officeDocument/2006/relationships/hyperlink" Target="http://quantlib.org/quantlibxl/func_couponvectors.html" TargetMode="External"/><Relationship Id="rId590" Type="http://schemas.openxmlformats.org/officeDocument/2006/relationships/hyperlink" Target="http://quantlib.org/quantlibxl/func_curvestate.html" TargetMode="External"/><Relationship Id="rId604" Type="http://schemas.openxmlformats.org/officeDocument/2006/relationships/hyperlink" Target="http://quantlib.org/quantlibxl/func_leg.html" TargetMode="External"/><Relationship Id="rId811" Type="http://schemas.openxmlformats.org/officeDocument/2006/relationships/hyperlink" Target="http://quantlib.org/quantlibxl/func_btp.html" TargetMode="External"/><Relationship Id="rId1027" Type="http://schemas.openxmlformats.org/officeDocument/2006/relationships/hyperlink" Target="http://quantlib.org/quantlibxl/func_timeseries.html" TargetMode="External"/><Relationship Id="rId243" Type="http://schemas.openxmlformats.org/officeDocument/2006/relationships/hyperlink" Target="http://quantlib.org/quantlibxl/func_credit.html" TargetMode="External"/><Relationship Id="rId450" Type="http://schemas.openxmlformats.org/officeDocument/2006/relationships/hyperlink" Target="http://quantlib.org/quantlibxl/func_marketmodelevolvers.html" TargetMode="External"/><Relationship Id="rId688" Type="http://schemas.openxmlformats.org/officeDocument/2006/relationships/hyperlink" Target="http://quantlib.org/quantlibxl/func_mathf.html" TargetMode="External"/><Relationship Id="rId895" Type="http://schemas.openxmlformats.org/officeDocument/2006/relationships/hyperlink" Target="http://quantlib.org/quantlibxl/func_settings.html" TargetMode="External"/><Relationship Id="rId909" Type="http://schemas.openxmlformats.org/officeDocument/2006/relationships/hyperlink" Target="http://quantlib.org/quantlibxl/func_smilesection.html" TargetMode="External"/><Relationship Id="rId38" Type="http://schemas.openxmlformats.org/officeDocument/2006/relationships/hyperlink" Target="http://quantlib.org/quantlibxl/func_ohutils.html" TargetMode="External"/><Relationship Id="rId103" Type="http://schemas.openxmlformats.org/officeDocument/2006/relationships/hyperlink" Target="http://quantlib.org/quantlibxl/func_accountingengines.html" TargetMode="External"/><Relationship Id="rId310" Type="http://schemas.openxmlformats.org/officeDocument/2006/relationships/hyperlink" Target="http://quantlib.org/quantlibxl/func_cmsmarketcalibration.html" TargetMode="External"/><Relationship Id="rId548" Type="http://schemas.openxmlformats.org/officeDocument/2006/relationships/hyperlink" Target="http://quantlib.org/quantlibxl/func_leg.html" TargetMode="External"/><Relationship Id="rId755" Type="http://schemas.openxmlformats.org/officeDocument/2006/relationships/hyperlink" Target="http://quantlib.org/quantlibxl/func_marketmodels.html" TargetMode="External"/><Relationship Id="rId962" Type="http://schemas.openxmlformats.org/officeDocument/2006/relationships/hyperlink" Target="http://quantlib.org/quantlibxl/func_capletvolstructure.html" TargetMode="External"/><Relationship Id="rId91" Type="http://schemas.openxmlformats.org/officeDocument/2006/relationships/hyperlink" Target="http://quantlib.org/quantlibxl/func_abcd.html" TargetMode="External"/><Relationship Id="rId187" Type="http://schemas.openxmlformats.org/officeDocument/2006/relationships/hyperlink" Target="http://quantlib.org/quantlibxl/func_volatilities.html" TargetMode="External"/><Relationship Id="rId394" Type="http://schemas.openxmlformats.org/officeDocument/2006/relationships/hyperlink" Target="http://quantlib.org/quantlibxl/func_date.html" TargetMode="External"/><Relationship Id="rId408" Type="http://schemas.openxmlformats.org/officeDocument/2006/relationships/hyperlink" Target="http://quantlib.org/quantlibxl/func_optimization.html" TargetMode="External"/><Relationship Id="rId615" Type="http://schemas.openxmlformats.org/officeDocument/2006/relationships/hyperlink" Target="http://quantlib.org/quantlibxl/func_leg.html" TargetMode="External"/><Relationship Id="rId822" Type="http://schemas.openxmlformats.org/officeDocument/2006/relationships/hyperlink" Target="http://quantlib.org/quantlibxl/func_interpolation.html" TargetMode="External"/><Relationship Id="rId1038" Type="http://schemas.openxmlformats.org/officeDocument/2006/relationships/hyperlink" Target="http://quantlib.org/quantlibxl/func_vanillaswap.html" TargetMode="External"/><Relationship Id="rId254" Type="http://schemas.openxmlformats.org/officeDocument/2006/relationships/hyperlink" Target="http://quantlib.org/quantlibxl/func_ctsmmcapletcalibration.html" TargetMode="External"/><Relationship Id="rId699" Type="http://schemas.openxmlformats.org/officeDocument/2006/relationships/hyperlink" Target="http://quantlib.org/quantlibxl/func_capletvolstructure.html" TargetMode="External"/><Relationship Id="rId49" Type="http://schemas.openxmlformats.org/officeDocument/2006/relationships/hyperlink" Target="http://quantlib.org/quantlibxl/func_ohutils.html" TargetMode="External"/><Relationship Id="rId114" Type="http://schemas.openxmlformats.org/officeDocument/2006/relationships/hyperlink" Target="http://quantlib.org/quantlibxl/func_assetswap.html" TargetMode="External"/><Relationship Id="rId461" Type="http://schemas.openxmlformats.org/officeDocument/2006/relationships/hyperlink" Target="http://quantlib.org/quantlibxl/func_quotes.html" TargetMode="External"/><Relationship Id="rId559" Type="http://schemas.openxmlformats.org/officeDocument/2006/relationships/hyperlink" Target="http://quantlib.org/quantlibxl/func_leg.html" TargetMode="External"/><Relationship Id="rId766" Type="http://schemas.openxmlformats.org/officeDocument/2006/relationships/hyperlink" Target="http://quantlib.org/quantlibxl/func_rangeaccrual.html" TargetMode="External"/><Relationship Id="rId198" Type="http://schemas.openxmlformats.org/officeDocument/2006/relationships/hyperlink" Target="http://quantlib.org/quantlibxl/func_bonds.html" TargetMode="External"/><Relationship Id="rId321" Type="http://schemas.openxmlformats.org/officeDocument/2006/relationships/hyperlink" Target="http://quantlib.org/quantlibxl/func_curvestate.html" TargetMode="External"/><Relationship Id="rId419" Type="http://schemas.openxmlformats.org/officeDocument/2006/relationships/hyperlink" Target="http://quantlib.org/quantlibxl/func_evolutiondescription.html" TargetMode="External"/><Relationship Id="rId626" Type="http://schemas.openxmlformats.org/officeDocument/2006/relationships/hyperlink" Target="http://quantlib.org/quantlibxl/func_leg.html" TargetMode="External"/><Relationship Id="rId973" Type="http://schemas.openxmlformats.org/officeDocument/2006/relationships/hyperlink" Target="http://quantlib.org/quantlibxl/func_swap.html" TargetMode="External"/><Relationship Id="rId1049" Type="http://schemas.openxmlformats.org/officeDocument/2006/relationships/hyperlink" Target="http://quantlib.org/quantlibxl/func_vanillaswap.html" TargetMode="External"/><Relationship Id="rId833" Type="http://schemas.openxmlformats.org/officeDocument/2006/relationships/hyperlink" Target="http://quantlib.org/quantlibxl/func_smilesection.html" TargetMode="External"/><Relationship Id="rId265" Type="http://schemas.openxmlformats.org/officeDocument/2006/relationships/hyperlink" Target="http://quantlib.org/quantlibxl/func_ctsmmcapletcalibration.html" TargetMode="External"/><Relationship Id="rId472" Type="http://schemas.openxmlformats.org/officeDocument/2006/relationships/hyperlink" Target="http://quantlib.org/quantlibxl/func_basketlossmodels.html" TargetMode="External"/><Relationship Id="rId900" Type="http://schemas.openxmlformats.org/officeDocument/2006/relationships/hyperlink" Target="http://quantlib.org/quantlibxl/func_quotes.html" TargetMode="External"/><Relationship Id="rId125" Type="http://schemas.openxmlformats.org/officeDocument/2006/relationships/hyperlink" Target="http://quantlib.org/quantlibxl/func_index.html" TargetMode="External"/><Relationship Id="rId332" Type="http://schemas.openxmlformats.org/officeDocument/2006/relationships/hyperlink" Target="http://quantlib.org/quantlibxl/func_curvestate.html" TargetMode="External"/><Relationship Id="rId777" Type="http://schemas.openxmlformats.org/officeDocument/2006/relationships/hyperlink" Target="http://quantlib.org/quantlibxl/func_ratehelpers.html" TargetMode="External"/><Relationship Id="rId984" Type="http://schemas.openxmlformats.org/officeDocument/2006/relationships/hyperlink" Target="http://quantlib.org/quantlibxl/func_swaption.html" TargetMode="External"/><Relationship Id="rId637" Type="http://schemas.openxmlformats.org/officeDocument/2006/relationships/hyperlink" Target="http://quantlib.org/quantlibxl/func_leg.html" TargetMode="External"/><Relationship Id="rId844" Type="http://schemas.openxmlformats.org/officeDocument/2006/relationships/hyperlink" Target="http://quantlib.org/quantlibxl/func_schedule.html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5"/>
  <sheetViews>
    <sheetView tabSelected="1" workbookViewId="0">
      <selection sqref="A1:C6"/>
    </sheetView>
  </sheetViews>
  <sheetFormatPr defaultRowHeight="15" x14ac:dyDescent="0.25"/>
  <cols>
    <col min="1" max="1" width="10" bestFit="1" customWidth="1"/>
    <col min="2" max="2" width="16.140625" bestFit="1" customWidth="1"/>
  </cols>
  <sheetData>
    <row r="3" spans="1:2" x14ac:dyDescent="0.25">
      <c r="A3" s="145" t="str">
        <f>_xll.ohVersion()</f>
        <v>1.5.0</v>
      </c>
      <c r="B3" s="146" t="s">
        <v>1559</v>
      </c>
    </row>
    <row r="4" spans="1:2" x14ac:dyDescent="0.25">
      <c r="A4" t="b">
        <f>_xll.qlSettingsSetEvaluationDate(A5)</f>
        <v>1</v>
      </c>
    </row>
    <row r="5" spans="1:2" x14ac:dyDescent="0.25">
      <c r="A5" s="145">
        <f>DATE(2015,8,17)</f>
        <v>42233</v>
      </c>
      <c r="B5" s="146" t="s">
        <v>353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C24"/>
  <sheetViews>
    <sheetView workbookViewId="0">
      <selection activeCell="E21" sqref="E21"/>
    </sheetView>
  </sheetViews>
  <sheetFormatPr defaultColWidth="32.85546875" defaultRowHeight="15" x14ac:dyDescent="0.25"/>
  <sheetData>
    <row r="1" spans="1:3" ht="15.75" thickBot="1" x14ac:dyDescent="0.3">
      <c r="A1" s="4" t="s">
        <v>10</v>
      </c>
      <c r="C1" s="11" t="str">
        <f>_xll.qlEonia(C20,C21,C22,C23,C24)</f>
        <v>EONIA!#0014</v>
      </c>
    </row>
    <row r="2" spans="1:3" ht="15.75" thickBot="1" x14ac:dyDescent="0.3">
      <c r="A2" s="5"/>
    </row>
    <row r="3" spans="1:3" ht="15.75" thickBot="1" x14ac:dyDescent="0.3">
      <c r="A3" s="6" t="s">
        <v>11</v>
      </c>
    </row>
    <row r="4" spans="1:3" ht="15.75" thickBot="1" x14ac:dyDescent="0.3">
      <c r="A4" s="7" t="s">
        <v>12</v>
      </c>
    </row>
    <row r="5" spans="1:3" ht="15.75" thickBot="1" x14ac:dyDescent="0.3">
      <c r="A5" s="6" t="s">
        <v>13</v>
      </c>
    </row>
    <row r="6" spans="1:3" ht="15.75" thickBot="1" x14ac:dyDescent="0.3">
      <c r="A6" s="6" t="s">
        <v>14</v>
      </c>
    </row>
    <row r="7" spans="1:3" ht="15.75" thickBot="1" x14ac:dyDescent="0.3">
      <c r="A7" s="6" t="s">
        <v>15</v>
      </c>
    </row>
    <row r="8" spans="1:3" ht="15.75" thickBot="1" x14ac:dyDescent="0.3">
      <c r="A8" s="7" t="s">
        <v>16</v>
      </c>
    </row>
    <row r="9" spans="1:3" ht="15.75" thickBot="1" x14ac:dyDescent="0.3">
      <c r="A9" s="6" t="s">
        <v>17</v>
      </c>
    </row>
    <row r="10" spans="1:3" x14ac:dyDescent="0.25">
      <c r="A10" s="3"/>
    </row>
    <row r="11" spans="1:3" x14ac:dyDescent="0.25">
      <c r="A11" s="4" t="s">
        <v>18</v>
      </c>
    </row>
    <row r="12" spans="1:3" x14ac:dyDescent="0.25">
      <c r="A12" s="3"/>
    </row>
    <row r="13" spans="1:3" x14ac:dyDescent="0.25">
      <c r="A13" s="8" t="s">
        <v>19</v>
      </c>
    </row>
    <row r="14" spans="1:3" x14ac:dyDescent="0.25">
      <c r="A14" s="3"/>
    </row>
    <row r="15" spans="1:3" x14ac:dyDescent="0.25">
      <c r="A15" s="4" t="s">
        <v>20</v>
      </c>
    </row>
    <row r="16" spans="1:3" x14ac:dyDescent="0.25">
      <c r="A16" s="3"/>
    </row>
    <row r="17" spans="1:3" x14ac:dyDescent="0.25">
      <c r="A17" s="8" t="s">
        <v>21</v>
      </c>
    </row>
    <row r="18" spans="1:3" x14ac:dyDescent="0.25">
      <c r="A18" s="3"/>
    </row>
    <row r="19" spans="1:3" x14ac:dyDescent="0.25">
      <c r="A19" s="9" t="s">
        <v>22</v>
      </c>
      <c r="C19" s="9" t="s">
        <v>1573</v>
      </c>
    </row>
    <row r="20" spans="1:3" ht="28.5" x14ac:dyDescent="0.25">
      <c r="A20" s="1" t="s">
        <v>0</v>
      </c>
      <c r="B20" s="2" t="s">
        <v>1</v>
      </c>
      <c r="C20" s="10" t="s">
        <v>313</v>
      </c>
    </row>
    <row r="21" spans="1:3" ht="57" x14ac:dyDescent="0.25">
      <c r="A21" s="1" t="s">
        <v>2</v>
      </c>
      <c r="B21" s="2" t="s">
        <v>3</v>
      </c>
      <c r="C21" s="10"/>
    </row>
    <row r="22" spans="1:3" ht="42.75" x14ac:dyDescent="0.25">
      <c r="A22" s="1" t="s">
        <v>4</v>
      </c>
      <c r="B22" s="2" t="s">
        <v>5</v>
      </c>
      <c r="C22" s="10"/>
    </row>
    <row r="23" spans="1:3" ht="28.5" x14ac:dyDescent="0.25">
      <c r="A23" s="1" t="s">
        <v>6</v>
      </c>
      <c r="B23" s="2" t="s">
        <v>7</v>
      </c>
      <c r="C23" s="10"/>
    </row>
    <row r="24" spans="1:3" x14ac:dyDescent="0.25">
      <c r="A24" s="1" t="s">
        <v>8</v>
      </c>
      <c r="B24" s="2" t="s">
        <v>9</v>
      </c>
      <c r="C24" s="1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AD42"/>
  <sheetViews>
    <sheetView topLeftCell="H3" workbookViewId="0">
      <selection activeCell="I43" sqref="I43"/>
    </sheetView>
  </sheetViews>
  <sheetFormatPr defaultRowHeight="15" x14ac:dyDescent="0.25"/>
  <cols>
    <col min="1" max="1" width="16.85546875" bestFit="1" customWidth="1"/>
    <col min="2" max="2" width="9.7109375" bestFit="1" customWidth="1"/>
    <col min="11" max="11" width="9.140625" style="17"/>
    <col min="16" max="16" width="12.85546875" bestFit="1" customWidth="1"/>
    <col min="17" max="17" width="42.85546875" customWidth="1"/>
  </cols>
  <sheetData>
    <row r="1" spans="1:30" s="17" customFormat="1" x14ac:dyDescent="0.25">
      <c r="A1" s="17" t="s">
        <v>221</v>
      </c>
      <c r="B1" s="101">
        <f>DATE(2015,8,17)</f>
        <v>42233</v>
      </c>
    </row>
    <row r="2" spans="1:30" ht="51.75" x14ac:dyDescent="0.25">
      <c r="A2" s="114" t="s">
        <v>23</v>
      </c>
      <c r="B2" s="114" t="s">
        <v>24</v>
      </c>
      <c r="C2" s="115" t="s">
        <v>25</v>
      </c>
      <c r="D2" s="114" t="s">
        <v>26</v>
      </c>
      <c r="E2" s="115" t="s">
        <v>27</v>
      </c>
      <c r="F2" s="115" t="s">
        <v>28</v>
      </c>
      <c r="G2" s="115" t="s">
        <v>29</v>
      </c>
      <c r="H2" s="115" t="s">
        <v>30</v>
      </c>
      <c r="I2" s="115" t="s">
        <v>31</v>
      </c>
      <c r="J2" s="114" t="s">
        <v>32</v>
      </c>
      <c r="K2" s="114" t="s">
        <v>33</v>
      </c>
      <c r="L2" s="114" t="s">
        <v>34</v>
      </c>
      <c r="M2" s="114" t="s">
        <v>35</v>
      </c>
      <c r="N2" s="114" t="s">
        <v>36</v>
      </c>
      <c r="O2" s="114" t="s">
        <v>37</v>
      </c>
      <c r="P2" s="114" t="s">
        <v>38</v>
      </c>
      <c r="Q2" s="114" t="s">
        <v>39</v>
      </c>
      <c r="R2" s="114" t="s">
        <v>40</v>
      </c>
      <c r="S2" s="114" t="s">
        <v>41</v>
      </c>
      <c r="T2" s="114" t="s">
        <v>42</v>
      </c>
      <c r="U2" s="114" t="s">
        <v>43</v>
      </c>
      <c r="V2" s="114" t="s">
        <v>44</v>
      </c>
      <c r="W2" s="114" t="s">
        <v>45</v>
      </c>
      <c r="X2" s="114" t="s">
        <v>46</v>
      </c>
      <c r="Y2" s="114" t="s">
        <v>47</v>
      </c>
      <c r="Z2" s="114" t="s">
        <v>48</v>
      </c>
      <c r="AA2" s="12"/>
      <c r="AB2" s="20" t="s">
        <v>222</v>
      </c>
      <c r="AC2" s="20"/>
      <c r="AD2" s="19" t="s">
        <v>248</v>
      </c>
    </row>
    <row r="3" spans="1:30" x14ac:dyDescent="0.25">
      <c r="A3" s="116" t="s">
        <v>49</v>
      </c>
      <c r="B3" s="116" t="s">
        <v>49</v>
      </c>
      <c r="C3" s="117">
        <v>3.0000000000000001E-3</v>
      </c>
      <c r="D3" s="118">
        <v>42234</v>
      </c>
      <c r="E3" s="119">
        <v>-0.200000556</v>
      </c>
      <c r="F3" s="119">
        <v>0</v>
      </c>
      <c r="G3" s="120">
        <v>-0.2</v>
      </c>
      <c r="H3" s="120">
        <v>-0.25</v>
      </c>
      <c r="I3" s="120">
        <v>-0.15</v>
      </c>
      <c r="J3" s="121">
        <v>42233</v>
      </c>
      <c r="K3" s="122" t="s">
        <v>50</v>
      </c>
      <c r="L3" s="122" t="s">
        <v>51</v>
      </c>
      <c r="M3" s="122" t="s">
        <v>52</v>
      </c>
      <c r="N3" s="123">
        <v>0</v>
      </c>
      <c r="O3" s="122" t="s">
        <v>53</v>
      </c>
      <c r="P3" s="124">
        <v>42233.20888888889</v>
      </c>
      <c r="Q3" s="122" t="s">
        <v>54</v>
      </c>
      <c r="R3" s="122" t="s">
        <v>55</v>
      </c>
      <c r="S3" s="122" t="s">
        <v>56</v>
      </c>
      <c r="T3" s="122" t="s">
        <v>57</v>
      </c>
      <c r="U3" s="123">
        <v>0</v>
      </c>
      <c r="V3" s="122"/>
      <c r="W3" s="122" t="s">
        <v>58</v>
      </c>
      <c r="X3" s="122" t="s">
        <v>58</v>
      </c>
      <c r="Y3" s="122" t="s">
        <v>57</v>
      </c>
      <c r="Z3" s="122">
        <v>1</v>
      </c>
      <c r="AA3" s="15"/>
      <c r="AB3" s="21">
        <v>0</v>
      </c>
      <c r="AC3" s="22"/>
      <c r="AD3" t="s">
        <v>249</v>
      </c>
    </row>
    <row r="4" spans="1:30" x14ac:dyDescent="0.25">
      <c r="A4" s="116" t="s">
        <v>59</v>
      </c>
      <c r="B4" s="116" t="s">
        <v>59</v>
      </c>
      <c r="C4" s="117">
        <v>3.0000000000000001E-3</v>
      </c>
      <c r="D4" s="118">
        <v>42235</v>
      </c>
      <c r="E4" s="119">
        <v>-0.200000556</v>
      </c>
      <c r="F4" s="119">
        <v>0</v>
      </c>
      <c r="G4" s="135">
        <v>-0.2</v>
      </c>
      <c r="H4" s="120">
        <v>-0.25</v>
      </c>
      <c r="I4" s="120">
        <v>-0.15</v>
      </c>
      <c r="J4" s="121">
        <v>42234</v>
      </c>
      <c r="K4" s="122" t="s">
        <v>50</v>
      </c>
      <c r="L4" s="122" t="s">
        <v>51</v>
      </c>
      <c r="M4" s="122" t="s">
        <v>52</v>
      </c>
      <c r="N4" s="123">
        <v>0</v>
      </c>
      <c r="O4" s="122" t="s">
        <v>53</v>
      </c>
      <c r="P4" s="124">
        <v>42233.20888888889</v>
      </c>
      <c r="Q4" s="122" t="s">
        <v>60</v>
      </c>
      <c r="R4" s="122" t="s">
        <v>55</v>
      </c>
      <c r="S4" s="122" t="s">
        <v>56</v>
      </c>
      <c r="T4" s="122" t="s">
        <v>57</v>
      </c>
      <c r="U4" s="123">
        <v>0</v>
      </c>
      <c r="V4" s="122"/>
      <c r="W4" s="122" t="s">
        <v>58</v>
      </c>
      <c r="X4" s="122" t="s">
        <v>58</v>
      </c>
      <c r="Y4" s="122" t="s">
        <v>57</v>
      </c>
      <c r="Z4" s="122">
        <v>1</v>
      </c>
      <c r="AA4" s="15"/>
      <c r="AB4" s="21">
        <v>1</v>
      </c>
      <c r="AC4" s="22"/>
    </row>
    <row r="5" spans="1:30" x14ac:dyDescent="0.25">
      <c r="A5" s="116" t="s">
        <v>61</v>
      </c>
      <c r="B5" s="116" t="s">
        <v>61</v>
      </c>
      <c r="C5" s="117">
        <v>3.0000000000000001E-3</v>
      </c>
      <c r="D5" s="118">
        <v>42236</v>
      </c>
      <c r="E5" s="119">
        <v>-0.170000401</v>
      </c>
      <c r="F5" s="119">
        <v>0</v>
      </c>
      <c r="G5" s="135">
        <v>-0.17</v>
      </c>
      <c r="H5" s="120">
        <v>-0.25</v>
      </c>
      <c r="I5" s="120">
        <v>-0.09</v>
      </c>
      <c r="J5" s="121">
        <v>42235</v>
      </c>
      <c r="K5" s="122" t="s">
        <v>50</v>
      </c>
      <c r="L5" s="122" t="s">
        <v>51</v>
      </c>
      <c r="M5" s="122" t="s">
        <v>52</v>
      </c>
      <c r="N5" s="123">
        <v>0</v>
      </c>
      <c r="O5" s="122" t="s">
        <v>53</v>
      </c>
      <c r="P5" s="124">
        <v>42233.41611111111</v>
      </c>
      <c r="Q5" s="122" t="s">
        <v>62</v>
      </c>
      <c r="R5" s="122" t="s">
        <v>55</v>
      </c>
      <c r="S5" s="122" t="s">
        <v>56</v>
      </c>
      <c r="T5" s="122" t="s">
        <v>57</v>
      </c>
      <c r="U5" s="123">
        <v>0</v>
      </c>
      <c r="V5" s="122"/>
      <c r="W5" s="122" t="s">
        <v>58</v>
      </c>
      <c r="X5" s="122" t="s">
        <v>58</v>
      </c>
      <c r="Y5" s="122" t="s">
        <v>57</v>
      </c>
      <c r="Z5" s="122">
        <v>1</v>
      </c>
      <c r="AA5" s="15"/>
      <c r="AB5" s="21">
        <v>2</v>
      </c>
      <c r="AC5" s="22"/>
    </row>
    <row r="6" spans="1:30" x14ac:dyDescent="0.25">
      <c r="A6" s="116" t="s">
        <v>63</v>
      </c>
      <c r="B6" s="116" t="s">
        <v>64</v>
      </c>
      <c r="C6" s="117">
        <v>1.9E-2</v>
      </c>
      <c r="D6" s="118">
        <v>42242</v>
      </c>
      <c r="E6" s="119">
        <v>-0.12600154399999999</v>
      </c>
      <c r="F6" s="119">
        <v>0</v>
      </c>
      <c r="G6" s="135">
        <v>-0.126</v>
      </c>
      <c r="H6" s="120">
        <v>-0.17599999999999999</v>
      </c>
      <c r="I6" s="120">
        <v>-7.5999999999999998E-2</v>
      </c>
      <c r="J6" s="121">
        <v>42235</v>
      </c>
      <c r="K6" s="122" t="s">
        <v>50</v>
      </c>
      <c r="L6" s="122" t="s">
        <v>51</v>
      </c>
      <c r="M6" s="122" t="s">
        <v>52</v>
      </c>
      <c r="N6" s="123">
        <v>0</v>
      </c>
      <c r="O6" s="122" t="s">
        <v>53</v>
      </c>
      <c r="P6" s="124">
        <v>42233.20890046296</v>
      </c>
      <c r="Q6" s="122" t="s">
        <v>65</v>
      </c>
      <c r="R6" s="122" t="s">
        <v>55</v>
      </c>
      <c r="S6" s="122" t="s">
        <v>56</v>
      </c>
      <c r="T6" s="122" t="s">
        <v>57</v>
      </c>
      <c r="U6" s="123">
        <v>0</v>
      </c>
      <c r="V6" s="122"/>
      <c r="W6" s="122" t="s">
        <v>58</v>
      </c>
      <c r="X6" s="122" t="s">
        <v>58</v>
      </c>
      <c r="Y6" s="122" t="s">
        <v>57</v>
      </c>
      <c r="Z6" s="122">
        <v>1</v>
      </c>
      <c r="AA6" s="15"/>
      <c r="AB6" s="21">
        <v>2</v>
      </c>
      <c r="AC6" s="22"/>
    </row>
    <row r="7" spans="1:30" x14ac:dyDescent="0.25">
      <c r="A7" s="116" t="s">
        <v>66</v>
      </c>
      <c r="B7" s="116" t="s">
        <v>67</v>
      </c>
      <c r="C7" s="117">
        <v>3.9E-2</v>
      </c>
      <c r="D7" s="118">
        <v>42249</v>
      </c>
      <c r="E7" s="119">
        <v>-0.12500303800000001</v>
      </c>
      <c r="F7" s="119">
        <v>0</v>
      </c>
      <c r="G7" s="135">
        <v>-0.125</v>
      </c>
      <c r="H7" s="120">
        <v>-0.17499999999999999</v>
      </c>
      <c r="I7" s="120">
        <v>-7.4999999999999997E-2</v>
      </c>
      <c r="J7" s="121">
        <v>42235</v>
      </c>
      <c r="K7" s="122" t="s">
        <v>50</v>
      </c>
      <c r="L7" s="122" t="s">
        <v>51</v>
      </c>
      <c r="M7" s="122" t="s">
        <v>52</v>
      </c>
      <c r="N7" s="123">
        <v>0</v>
      </c>
      <c r="O7" s="122" t="s">
        <v>53</v>
      </c>
      <c r="P7" s="124">
        <v>42233.20890046296</v>
      </c>
      <c r="Q7" s="122" t="s">
        <v>68</v>
      </c>
      <c r="R7" s="122" t="s">
        <v>55</v>
      </c>
      <c r="S7" s="122" t="s">
        <v>56</v>
      </c>
      <c r="T7" s="122" t="s">
        <v>57</v>
      </c>
      <c r="U7" s="123">
        <v>0</v>
      </c>
      <c r="V7" s="122"/>
      <c r="W7" s="122" t="s">
        <v>58</v>
      </c>
      <c r="X7" s="122" t="s">
        <v>58</v>
      </c>
      <c r="Y7" s="122" t="s">
        <v>57</v>
      </c>
      <c r="Z7" s="122">
        <v>1</v>
      </c>
      <c r="AA7" s="15"/>
      <c r="AB7" s="21">
        <v>2</v>
      </c>
      <c r="AC7" s="22"/>
    </row>
    <row r="8" spans="1:30" x14ac:dyDescent="0.25">
      <c r="A8" s="164" t="s">
        <v>69</v>
      </c>
      <c r="B8" s="164" t="s">
        <v>70</v>
      </c>
      <c r="C8" s="83">
        <v>5.8000000000000003E-2</v>
      </c>
      <c r="D8" s="165">
        <v>42256</v>
      </c>
      <c r="E8" s="166">
        <v>-0.12600463100000001</v>
      </c>
      <c r="F8" s="166">
        <v>0</v>
      </c>
      <c r="G8" s="167">
        <v>-0.126</v>
      </c>
      <c r="H8" s="167">
        <v>-0.17599999999999999</v>
      </c>
      <c r="I8" s="167">
        <v>-7.5999999999999998E-2</v>
      </c>
      <c r="J8" s="168">
        <v>42235</v>
      </c>
      <c r="K8" s="169" t="s">
        <v>50</v>
      </c>
      <c r="L8" s="169" t="s">
        <v>51</v>
      </c>
      <c r="M8" s="169" t="s">
        <v>52</v>
      </c>
      <c r="N8" s="170">
        <v>0</v>
      </c>
      <c r="O8" s="169" t="s">
        <v>53</v>
      </c>
      <c r="P8" s="171">
        <v>42233.20890046296</v>
      </c>
      <c r="Q8" s="169" t="s">
        <v>71</v>
      </c>
      <c r="R8" s="122" t="s">
        <v>55</v>
      </c>
      <c r="S8" s="122" t="s">
        <v>56</v>
      </c>
      <c r="T8" s="122" t="s">
        <v>57</v>
      </c>
      <c r="U8" s="123">
        <v>0</v>
      </c>
      <c r="V8" s="122"/>
      <c r="W8" s="122" t="s">
        <v>58</v>
      </c>
      <c r="X8" s="122" t="s">
        <v>58</v>
      </c>
      <c r="Y8" s="122" t="s">
        <v>57</v>
      </c>
      <c r="Z8" s="122">
        <v>1</v>
      </c>
      <c r="AA8" s="15"/>
      <c r="AB8" s="21">
        <v>2</v>
      </c>
      <c r="AC8" s="22"/>
    </row>
    <row r="9" spans="1:30" x14ac:dyDescent="0.25">
      <c r="A9" s="116" t="s">
        <v>72</v>
      </c>
      <c r="B9" s="116" t="s">
        <v>73</v>
      </c>
      <c r="C9" s="117">
        <v>9.1999999999999998E-2</v>
      </c>
      <c r="D9" s="118">
        <v>42268</v>
      </c>
      <c r="E9" s="119">
        <v>-0.12800750999999999</v>
      </c>
      <c r="F9" s="119">
        <v>0</v>
      </c>
      <c r="G9" s="135">
        <v>-0.128</v>
      </c>
      <c r="H9" s="120">
        <v>-0.153</v>
      </c>
      <c r="I9" s="120">
        <v>-0.10299999999999999</v>
      </c>
      <c r="J9" s="121">
        <v>42235</v>
      </c>
      <c r="K9" s="122" t="s">
        <v>50</v>
      </c>
      <c r="L9" s="122" t="s">
        <v>51</v>
      </c>
      <c r="M9" s="122" t="s">
        <v>52</v>
      </c>
      <c r="N9" s="123">
        <v>0</v>
      </c>
      <c r="O9" s="122" t="s">
        <v>53</v>
      </c>
      <c r="P9" s="124">
        <v>42233.25</v>
      </c>
      <c r="Q9" s="122" t="s">
        <v>74</v>
      </c>
      <c r="R9" s="122" t="s">
        <v>55</v>
      </c>
      <c r="S9" s="122" t="s">
        <v>56</v>
      </c>
      <c r="T9" s="122" t="s">
        <v>57</v>
      </c>
      <c r="U9" s="123">
        <v>0</v>
      </c>
      <c r="V9" s="122"/>
      <c r="W9" s="122" t="s">
        <v>58</v>
      </c>
      <c r="X9" s="122" t="s">
        <v>58</v>
      </c>
      <c r="Y9" s="122" t="s">
        <v>57</v>
      </c>
      <c r="Z9" s="122">
        <v>1</v>
      </c>
      <c r="AA9" s="15"/>
      <c r="AB9" s="21">
        <v>2</v>
      </c>
      <c r="AC9" s="22"/>
    </row>
    <row r="10" spans="1:30" x14ac:dyDescent="0.25">
      <c r="A10" s="116" t="s">
        <v>75</v>
      </c>
      <c r="B10" s="116" t="s">
        <v>76</v>
      </c>
      <c r="C10" s="117">
        <v>0.16900000000000001</v>
      </c>
      <c r="D10" s="118">
        <v>42296</v>
      </c>
      <c r="E10" s="119">
        <v>-0.12801388299999999</v>
      </c>
      <c r="F10" s="119">
        <v>0</v>
      </c>
      <c r="G10" s="135">
        <v>-0.128</v>
      </c>
      <c r="H10" s="120">
        <v>-0.153</v>
      </c>
      <c r="I10" s="120">
        <v>-0.10299999999999999</v>
      </c>
      <c r="J10" s="121">
        <v>42235</v>
      </c>
      <c r="K10" s="122" t="s">
        <v>50</v>
      </c>
      <c r="L10" s="122" t="s">
        <v>51</v>
      </c>
      <c r="M10" s="122" t="s">
        <v>52</v>
      </c>
      <c r="N10" s="123">
        <v>0</v>
      </c>
      <c r="O10" s="122" t="s">
        <v>53</v>
      </c>
      <c r="P10" s="124">
        <v>42233.20890046296</v>
      </c>
      <c r="Q10" s="122" t="s">
        <v>77</v>
      </c>
      <c r="R10" s="122" t="s">
        <v>55</v>
      </c>
      <c r="S10" s="122" t="s">
        <v>56</v>
      </c>
      <c r="T10" s="122" t="s">
        <v>57</v>
      </c>
      <c r="U10" s="123">
        <v>0</v>
      </c>
      <c r="V10" s="122"/>
      <c r="W10" s="122" t="s">
        <v>58</v>
      </c>
      <c r="X10" s="122" t="s">
        <v>58</v>
      </c>
      <c r="Y10" s="122" t="s">
        <v>57</v>
      </c>
      <c r="Z10" s="122">
        <v>1</v>
      </c>
      <c r="AA10" s="15"/>
      <c r="AB10" s="21">
        <v>2</v>
      </c>
      <c r="AC10" s="22"/>
    </row>
    <row r="11" spans="1:30" x14ac:dyDescent="0.25">
      <c r="A11" s="116" t="s">
        <v>78</v>
      </c>
      <c r="B11" s="116" t="s">
        <v>79</v>
      </c>
      <c r="C11" s="117">
        <v>0.25600000000000001</v>
      </c>
      <c r="D11" s="118">
        <v>42327</v>
      </c>
      <c r="E11" s="119">
        <v>-0.13002159899999999</v>
      </c>
      <c r="F11" s="119">
        <v>0</v>
      </c>
      <c r="G11" s="135">
        <v>-0.13</v>
      </c>
      <c r="H11" s="120">
        <v>-0.155</v>
      </c>
      <c r="I11" s="120">
        <v>-0.105</v>
      </c>
      <c r="J11" s="121">
        <v>42235</v>
      </c>
      <c r="K11" s="122" t="s">
        <v>50</v>
      </c>
      <c r="L11" s="122" t="s">
        <v>51</v>
      </c>
      <c r="M11" s="122" t="s">
        <v>52</v>
      </c>
      <c r="N11" s="123">
        <v>0</v>
      </c>
      <c r="O11" s="122" t="s">
        <v>53</v>
      </c>
      <c r="P11" s="124">
        <v>42233.20890046296</v>
      </c>
      <c r="Q11" s="122" t="s">
        <v>80</v>
      </c>
      <c r="R11" s="122" t="s">
        <v>55</v>
      </c>
      <c r="S11" s="122" t="s">
        <v>56</v>
      </c>
      <c r="T11" s="122" t="s">
        <v>57</v>
      </c>
      <c r="U11" s="123">
        <v>0</v>
      </c>
      <c r="V11" s="122"/>
      <c r="W11" s="122" t="s">
        <v>58</v>
      </c>
      <c r="X11" s="122" t="s">
        <v>58</v>
      </c>
      <c r="Y11" s="122" t="s">
        <v>57</v>
      </c>
      <c r="Z11" s="122">
        <v>1</v>
      </c>
      <c r="AA11" s="15"/>
      <c r="AB11" s="21">
        <v>2</v>
      </c>
      <c r="AC11" s="22"/>
    </row>
    <row r="12" spans="1:30" x14ac:dyDescent="0.25">
      <c r="A12" s="116" t="s">
        <v>81</v>
      </c>
      <c r="B12" s="116" t="s">
        <v>82</v>
      </c>
      <c r="C12" s="117">
        <v>0.34399999999999997</v>
      </c>
      <c r="D12" s="118">
        <v>42359</v>
      </c>
      <c r="E12" s="119">
        <v>-0.13303047400000001</v>
      </c>
      <c r="F12" s="119">
        <v>0</v>
      </c>
      <c r="G12" s="135">
        <v>-0.13300000000000001</v>
      </c>
      <c r="H12" s="120">
        <v>-0.158</v>
      </c>
      <c r="I12" s="120">
        <v>-0.108</v>
      </c>
      <c r="J12" s="121">
        <v>42235</v>
      </c>
      <c r="K12" s="122" t="s">
        <v>50</v>
      </c>
      <c r="L12" s="122" t="s">
        <v>51</v>
      </c>
      <c r="M12" s="122" t="s">
        <v>52</v>
      </c>
      <c r="N12" s="123">
        <v>0</v>
      </c>
      <c r="O12" s="122" t="s">
        <v>53</v>
      </c>
      <c r="P12" s="124">
        <v>42233.25</v>
      </c>
      <c r="Q12" s="122" t="s">
        <v>83</v>
      </c>
      <c r="R12" s="122" t="s">
        <v>55</v>
      </c>
      <c r="S12" s="122" t="s">
        <v>56</v>
      </c>
      <c r="T12" s="122" t="s">
        <v>57</v>
      </c>
      <c r="U12" s="123">
        <v>0</v>
      </c>
      <c r="V12" s="122"/>
      <c r="W12" s="122" t="s">
        <v>58</v>
      </c>
      <c r="X12" s="122" t="s">
        <v>58</v>
      </c>
      <c r="Y12" s="122" t="s">
        <v>57</v>
      </c>
      <c r="Z12" s="122">
        <v>1</v>
      </c>
      <c r="AA12" s="15"/>
      <c r="AB12" s="21">
        <v>2</v>
      </c>
      <c r="AC12" s="22"/>
    </row>
    <row r="13" spans="1:30" x14ac:dyDescent="0.25">
      <c r="A13" s="116" t="s">
        <v>84</v>
      </c>
      <c r="B13" s="116" t="s">
        <v>85</v>
      </c>
      <c r="C13" s="117">
        <v>0.42499999999999999</v>
      </c>
      <c r="D13" s="118">
        <v>42388</v>
      </c>
      <c r="E13" s="119">
        <v>-0.13203703999999999</v>
      </c>
      <c r="F13" s="119">
        <v>0</v>
      </c>
      <c r="G13" s="135">
        <v>-0.13200000000000001</v>
      </c>
      <c r="H13" s="120">
        <v>-0.157</v>
      </c>
      <c r="I13" s="120">
        <v>-0.107</v>
      </c>
      <c r="J13" s="121">
        <v>42235</v>
      </c>
      <c r="K13" s="122" t="s">
        <v>50</v>
      </c>
      <c r="L13" s="122" t="s">
        <v>51</v>
      </c>
      <c r="M13" s="122" t="s">
        <v>52</v>
      </c>
      <c r="N13" s="123">
        <v>0</v>
      </c>
      <c r="O13" s="122" t="s">
        <v>53</v>
      </c>
      <c r="P13" s="124">
        <v>42233.391967592594</v>
      </c>
      <c r="Q13" s="122" t="s">
        <v>86</v>
      </c>
      <c r="R13" s="122" t="s">
        <v>55</v>
      </c>
      <c r="S13" s="122" t="s">
        <v>56</v>
      </c>
      <c r="T13" s="122" t="s">
        <v>57</v>
      </c>
      <c r="U13" s="123">
        <v>0</v>
      </c>
      <c r="V13" s="122"/>
      <c r="W13" s="122" t="s">
        <v>58</v>
      </c>
      <c r="X13" s="122" t="s">
        <v>58</v>
      </c>
      <c r="Y13" s="122" t="s">
        <v>57</v>
      </c>
      <c r="Z13" s="122">
        <v>1</v>
      </c>
      <c r="AA13" s="15"/>
      <c r="AB13" s="21">
        <v>2</v>
      </c>
      <c r="AC13" s="22"/>
    </row>
    <row r="14" spans="1:30" x14ac:dyDescent="0.25">
      <c r="A14" s="116" t="s">
        <v>87</v>
      </c>
      <c r="B14" s="116" t="s">
        <v>88</v>
      </c>
      <c r="C14" s="117">
        <v>0.51100000000000001</v>
      </c>
      <c r="D14" s="118">
        <v>42419</v>
      </c>
      <c r="E14" s="119">
        <v>-0.13404590899999999</v>
      </c>
      <c r="F14" s="119">
        <v>0</v>
      </c>
      <c r="G14" s="135">
        <v>-0.13400000000000001</v>
      </c>
      <c r="H14" s="120">
        <v>-0.159</v>
      </c>
      <c r="I14" s="120">
        <v>-0.109</v>
      </c>
      <c r="J14" s="121">
        <v>42235</v>
      </c>
      <c r="K14" s="122" t="s">
        <v>50</v>
      </c>
      <c r="L14" s="122" t="s">
        <v>51</v>
      </c>
      <c r="M14" s="122" t="s">
        <v>52</v>
      </c>
      <c r="N14" s="123">
        <v>0</v>
      </c>
      <c r="O14" s="122" t="s">
        <v>53</v>
      </c>
      <c r="P14" s="124">
        <v>42233.326747685183</v>
      </c>
      <c r="Q14" s="122" t="s">
        <v>89</v>
      </c>
      <c r="R14" s="122" t="s">
        <v>55</v>
      </c>
      <c r="S14" s="122" t="s">
        <v>56</v>
      </c>
      <c r="T14" s="122" t="s">
        <v>57</v>
      </c>
      <c r="U14" s="123">
        <v>0</v>
      </c>
      <c r="V14" s="122"/>
      <c r="W14" s="122" t="s">
        <v>58</v>
      </c>
      <c r="X14" s="122" t="s">
        <v>58</v>
      </c>
      <c r="Y14" s="122" t="s">
        <v>57</v>
      </c>
      <c r="Z14" s="122">
        <v>1</v>
      </c>
      <c r="AA14" s="15"/>
      <c r="AB14" s="21">
        <v>2</v>
      </c>
      <c r="AC14" s="22"/>
    </row>
    <row r="15" spans="1:30" x14ac:dyDescent="0.25">
      <c r="A15" s="116" t="s">
        <v>90</v>
      </c>
      <c r="B15" s="116" t="s">
        <v>91</v>
      </c>
      <c r="C15" s="117">
        <v>0.59699999999999998</v>
      </c>
      <c r="D15" s="118">
        <v>42450</v>
      </c>
      <c r="E15" s="119">
        <v>-0.13605526100000001</v>
      </c>
      <c r="F15" s="119">
        <v>0</v>
      </c>
      <c r="G15" s="135">
        <v>-0.13600000000000001</v>
      </c>
      <c r="H15" s="120">
        <v>-0.161</v>
      </c>
      <c r="I15" s="120">
        <v>-0.111</v>
      </c>
      <c r="J15" s="121">
        <v>42235</v>
      </c>
      <c r="K15" s="122" t="s">
        <v>50</v>
      </c>
      <c r="L15" s="122" t="s">
        <v>51</v>
      </c>
      <c r="M15" s="122" t="s">
        <v>52</v>
      </c>
      <c r="N15" s="123">
        <v>0</v>
      </c>
      <c r="O15" s="122" t="s">
        <v>53</v>
      </c>
      <c r="P15" s="124">
        <v>42233.376296296294</v>
      </c>
      <c r="Q15" s="122" t="s">
        <v>92</v>
      </c>
      <c r="R15" s="122" t="s">
        <v>55</v>
      </c>
      <c r="S15" s="122" t="s">
        <v>56</v>
      </c>
      <c r="T15" s="122" t="s">
        <v>57</v>
      </c>
      <c r="U15" s="123">
        <v>0</v>
      </c>
      <c r="V15" s="122"/>
      <c r="W15" s="122" t="s">
        <v>58</v>
      </c>
      <c r="X15" s="122" t="s">
        <v>58</v>
      </c>
      <c r="Y15" s="122" t="s">
        <v>57</v>
      </c>
      <c r="Z15" s="122">
        <v>1</v>
      </c>
      <c r="AA15" s="15"/>
      <c r="AB15" s="21">
        <v>2</v>
      </c>
      <c r="AC15" s="22"/>
    </row>
    <row r="16" spans="1:30" x14ac:dyDescent="0.25">
      <c r="A16" s="116" t="s">
        <v>93</v>
      </c>
      <c r="B16" s="116" t="s">
        <v>94</v>
      </c>
      <c r="C16" s="117">
        <v>0.67800000000000005</v>
      </c>
      <c r="D16" s="118">
        <v>42479</v>
      </c>
      <c r="E16" s="119">
        <v>-0.13706364500000001</v>
      </c>
      <c r="F16" s="119">
        <v>0</v>
      </c>
      <c r="G16" s="135">
        <v>-0.13700000000000001</v>
      </c>
      <c r="H16" s="120">
        <v>-0.16200000000000001</v>
      </c>
      <c r="I16" s="120">
        <v>-0.112</v>
      </c>
      <c r="J16" s="121">
        <v>42235</v>
      </c>
      <c r="K16" s="122" t="s">
        <v>50</v>
      </c>
      <c r="L16" s="122" t="s">
        <v>51</v>
      </c>
      <c r="M16" s="122" t="s">
        <v>52</v>
      </c>
      <c r="N16" s="123">
        <v>0</v>
      </c>
      <c r="O16" s="122" t="s">
        <v>53</v>
      </c>
      <c r="P16" s="124">
        <v>42233.376296296294</v>
      </c>
      <c r="Q16" s="122" t="s">
        <v>95</v>
      </c>
      <c r="R16" s="122" t="s">
        <v>55</v>
      </c>
      <c r="S16" s="122" t="s">
        <v>56</v>
      </c>
      <c r="T16" s="122" t="s">
        <v>57</v>
      </c>
      <c r="U16" s="123">
        <v>0</v>
      </c>
      <c r="V16" s="122"/>
      <c r="W16" s="122" t="s">
        <v>58</v>
      </c>
      <c r="X16" s="122" t="s">
        <v>58</v>
      </c>
      <c r="Y16" s="122" t="s">
        <v>57</v>
      </c>
      <c r="Z16" s="122">
        <v>1</v>
      </c>
      <c r="AA16" s="15"/>
      <c r="AB16" s="21">
        <v>2</v>
      </c>
      <c r="AC16" s="22"/>
    </row>
    <row r="17" spans="1:29" x14ac:dyDescent="0.25">
      <c r="A17" s="116" t="s">
        <v>96</v>
      </c>
      <c r="B17" s="116" t="s">
        <v>97</v>
      </c>
      <c r="C17" s="117">
        <v>0.76100000000000001</v>
      </c>
      <c r="D17" s="118">
        <v>42509</v>
      </c>
      <c r="E17" s="119">
        <v>-0.137071476</v>
      </c>
      <c r="F17" s="119">
        <v>0</v>
      </c>
      <c r="G17" s="135">
        <v>-0.13700000000000001</v>
      </c>
      <c r="H17" s="120">
        <v>-0.16200000000000001</v>
      </c>
      <c r="I17" s="120">
        <v>-0.112</v>
      </c>
      <c r="J17" s="121">
        <v>42235</v>
      </c>
      <c r="K17" s="122" t="s">
        <v>50</v>
      </c>
      <c r="L17" s="122" t="s">
        <v>51</v>
      </c>
      <c r="M17" s="122" t="s">
        <v>52</v>
      </c>
      <c r="N17" s="123">
        <v>0</v>
      </c>
      <c r="O17" s="122" t="s">
        <v>53</v>
      </c>
      <c r="P17" s="124">
        <v>42233.399907407409</v>
      </c>
      <c r="Q17" s="122" t="s">
        <v>98</v>
      </c>
      <c r="R17" s="122" t="s">
        <v>55</v>
      </c>
      <c r="S17" s="122" t="s">
        <v>56</v>
      </c>
      <c r="T17" s="122" t="s">
        <v>57</v>
      </c>
      <c r="U17" s="123">
        <v>0</v>
      </c>
      <c r="V17" s="122"/>
      <c r="W17" s="122" t="s">
        <v>58</v>
      </c>
      <c r="X17" s="122" t="s">
        <v>58</v>
      </c>
      <c r="Y17" s="122" t="s">
        <v>57</v>
      </c>
      <c r="Z17" s="122">
        <v>1</v>
      </c>
      <c r="AA17" s="15"/>
      <c r="AB17" s="21">
        <v>2</v>
      </c>
      <c r="AC17" s="22"/>
    </row>
    <row r="18" spans="1:29" x14ac:dyDescent="0.25">
      <c r="A18" s="116" t="s">
        <v>99</v>
      </c>
      <c r="B18" s="116" t="s">
        <v>100</v>
      </c>
      <c r="C18" s="117">
        <v>0.85</v>
      </c>
      <c r="D18" s="118">
        <v>42541</v>
      </c>
      <c r="E18" s="119">
        <v>-0.139082179</v>
      </c>
      <c r="F18" s="119">
        <v>0</v>
      </c>
      <c r="G18" s="135">
        <v>-0.13900000000000001</v>
      </c>
      <c r="H18" s="120">
        <v>-0.16400000000000001</v>
      </c>
      <c r="I18" s="120">
        <v>-0.114</v>
      </c>
      <c r="J18" s="121">
        <v>42235</v>
      </c>
      <c r="K18" s="122" t="s">
        <v>50</v>
      </c>
      <c r="L18" s="122" t="s">
        <v>51</v>
      </c>
      <c r="M18" s="122" t="s">
        <v>52</v>
      </c>
      <c r="N18" s="123">
        <v>0</v>
      </c>
      <c r="O18" s="122" t="s">
        <v>53</v>
      </c>
      <c r="P18" s="124">
        <v>42233.391967592594</v>
      </c>
      <c r="Q18" s="122" t="s">
        <v>101</v>
      </c>
      <c r="R18" s="122" t="s">
        <v>55</v>
      </c>
      <c r="S18" s="122" t="s">
        <v>56</v>
      </c>
      <c r="T18" s="122" t="s">
        <v>57</v>
      </c>
      <c r="U18" s="123">
        <v>0</v>
      </c>
      <c r="V18" s="122"/>
      <c r="W18" s="122" t="s">
        <v>58</v>
      </c>
      <c r="X18" s="122" t="s">
        <v>58</v>
      </c>
      <c r="Y18" s="122" t="s">
        <v>57</v>
      </c>
      <c r="Z18" s="122">
        <v>1</v>
      </c>
      <c r="AA18" s="15"/>
      <c r="AB18" s="21">
        <v>2</v>
      </c>
      <c r="AC18" s="22"/>
    </row>
    <row r="19" spans="1:29" x14ac:dyDescent="0.25">
      <c r="A19" s="116" t="s">
        <v>102</v>
      </c>
      <c r="B19" s="116" t="s">
        <v>103</v>
      </c>
      <c r="C19" s="117">
        <v>0.93100000000000005</v>
      </c>
      <c r="D19" s="118">
        <v>42570</v>
      </c>
      <c r="E19" s="119">
        <v>-0.13908997400000001</v>
      </c>
      <c r="F19" s="119">
        <v>0</v>
      </c>
      <c r="G19" s="135">
        <v>-0.13900000000000001</v>
      </c>
      <c r="H19" s="120">
        <v>-0.16400000000000001</v>
      </c>
      <c r="I19" s="120">
        <v>-0.114</v>
      </c>
      <c r="J19" s="121">
        <v>42235</v>
      </c>
      <c r="K19" s="122" t="s">
        <v>50</v>
      </c>
      <c r="L19" s="122" t="s">
        <v>51</v>
      </c>
      <c r="M19" s="122" t="s">
        <v>52</v>
      </c>
      <c r="N19" s="123">
        <v>0</v>
      </c>
      <c r="O19" s="122" t="s">
        <v>53</v>
      </c>
      <c r="P19" s="124">
        <v>42233.399907407409</v>
      </c>
      <c r="Q19" s="122" t="s">
        <v>104</v>
      </c>
      <c r="R19" s="122" t="s">
        <v>55</v>
      </c>
      <c r="S19" s="122" t="s">
        <v>56</v>
      </c>
      <c r="T19" s="122" t="s">
        <v>57</v>
      </c>
      <c r="U19" s="123">
        <v>0</v>
      </c>
      <c r="V19" s="122"/>
      <c r="W19" s="122" t="s">
        <v>58</v>
      </c>
      <c r="X19" s="122" t="s">
        <v>58</v>
      </c>
      <c r="Y19" s="122" t="s">
        <v>57</v>
      </c>
      <c r="Z19" s="122">
        <v>1</v>
      </c>
      <c r="AA19" s="15"/>
      <c r="AB19" s="21">
        <v>2</v>
      </c>
      <c r="AC19" s="22"/>
    </row>
    <row r="20" spans="1:29" x14ac:dyDescent="0.25">
      <c r="A20" s="116" t="s">
        <v>105</v>
      </c>
      <c r="B20" s="116" t="s">
        <v>106</v>
      </c>
      <c r="C20" s="117">
        <v>1.0169999999999999</v>
      </c>
      <c r="D20" s="118">
        <v>42601</v>
      </c>
      <c r="E20" s="119">
        <v>-0.14009972800000001</v>
      </c>
      <c r="F20" s="119">
        <v>0</v>
      </c>
      <c r="G20" s="135">
        <v>-0.14000000000000001</v>
      </c>
      <c r="H20" s="120">
        <v>-0.16500000000000001</v>
      </c>
      <c r="I20" s="120">
        <v>-0.115</v>
      </c>
      <c r="J20" s="121">
        <v>42235</v>
      </c>
      <c r="K20" s="122" t="s">
        <v>50</v>
      </c>
      <c r="L20" s="122" t="s">
        <v>51</v>
      </c>
      <c r="M20" s="122" t="s">
        <v>52</v>
      </c>
      <c r="N20" s="123">
        <v>0</v>
      </c>
      <c r="O20" s="122" t="s">
        <v>53</v>
      </c>
      <c r="P20" s="124">
        <v>42233.391967592594</v>
      </c>
      <c r="Q20" s="122" t="s">
        <v>107</v>
      </c>
      <c r="R20" s="122" t="s">
        <v>55</v>
      </c>
      <c r="S20" s="122" t="s">
        <v>56</v>
      </c>
      <c r="T20" s="122" t="s">
        <v>57</v>
      </c>
      <c r="U20" s="123">
        <v>0</v>
      </c>
      <c r="V20" s="122"/>
      <c r="W20" s="122" t="s">
        <v>58</v>
      </c>
      <c r="X20" s="122" t="s">
        <v>58</v>
      </c>
      <c r="Y20" s="122" t="s">
        <v>57</v>
      </c>
      <c r="Z20" s="122">
        <v>1</v>
      </c>
      <c r="AA20" s="15"/>
      <c r="AB20" s="21">
        <v>2</v>
      </c>
      <c r="AC20" s="22"/>
    </row>
    <row r="21" spans="1:29" x14ac:dyDescent="0.25">
      <c r="A21" s="116" t="s">
        <v>108</v>
      </c>
      <c r="B21" s="116" t="s">
        <v>109</v>
      </c>
      <c r="C21" s="117">
        <v>1.278</v>
      </c>
      <c r="D21" s="118">
        <v>42695</v>
      </c>
      <c r="E21" s="119">
        <v>-0.14008457899999999</v>
      </c>
      <c r="F21" s="119">
        <v>0</v>
      </c>
      <c r="G21" s="135">
        <v>-0.14000000000000001</v>
      </c>
      <c r="H21" s="120">
        <v>-0.16500000000000001</v>
      </c>
      <c r="I21" s="120">
        <v>-0.115</v>
      </c>
      <c r="J21" s="121">
        <v>42235</v>
      </c>
      <c r="K21" s="122" t="s">
        <v>110</v>
      </c>
      <c r="L21" s="122" t="s">
        <v>51</v>
      </c>
      <c r="M21" s="122" t="s">
        <v>52</v>
      </c>
      <c r="N21" s="123">
        <v>0</v>
      </c>
      <c r="O21" s="122" t="s">
        <v>53</v>
      </c>
      <c r="P21" s="124">
        <v>42233.391967592594</v>
      </c>
      <c r="Q21" s="122" t="s">
        <v>111</v>
      </c>
      <c r="R21" s="122" t="s">
        <v>55</v>
      </c>
      <c r="S21" s="122" t="s">
        <v>56</v>
      </c>
      <c r="T21" s="122" t="s">
        <v>57</v>
      </c>
      <c r="U21" s="123">
        <v>0</v>
      </c>
      <c r="V21" s="122"/>
      <c r="W21" s="122" t="s">
        <v>58</v>
      </c>
      <c r="X21" s="122" t="s">
        <v>58</v>
      </c>
      <c r="Y21" s="122" t="s">
        <v>57</v>
      </c>
      <c r="Z21" s="122">
        <v>1</v>
      </c>
      <c r="AA21" s="15"/>
      <c r="AB21" s="21">
        <v>2</v>
      </c>
      <c r="AC21" s="22"/>
    </row>
    <row r="22" spans="1:29" x14ac:dyDescent="0.25">
      <c r="A22" s="116" t="s">
        <v>112</v>
      </c>
      <c r="B22" s="116" t="s">
        <v>113</v>
      </c>
      <c r="C22" s="117">
        <v>1.5309999999999999</v>
      </c>
      <c r="D22" s="118">
        <v>42786</v>
      </c>
      <c r="E22" s="119">
        <v>-0.13708241299999999</v>
      </c>
      <c r="F22" s="119">
        <v>0</v>
      </c>
      <c r="G22" s="135">
        <v>-0.13700000000000001</v>
      </c>
      <c r="H22" s="120">
        <v>-0.16200000000000001</v>
      </c>
      <c r="I22" s="120">
        <v>-0.112</v>
      </c>
      <c r="J22" s="121">
        <v>42235</v>
      </c>
      <c r="K22" s="122" t="s">
        <v>110</v>
      </c>
      <c r="L22" s="122" t="s">
        <v>51</v>
      </c>
      <c r="M22" s="122" t="s">
        <v>52</v>
      </c>
      <c r="N22" s="123">
        <v>0</v>
      </c>
      <c r="O22" s="122" t="s">
        <v>53</v>
      </c>
      <c r="P22" s="124">
        <v>42233.375023148146</v>
      </c>
      <c r="Q22" s="122" t="s">
        <v>114</v>
      </c>
      <c r="R22" s="122" t="s">
        <v>55</v>
      </c>
      <c r="S22" s="122" t="s">
        <v>56</v>
      </c>
      <c r="T22" s="122" t="s">
        <v>57</v>
      </c>
      <c r="U22" s="123">
        <v>0</v>
      </c>
      <c r="V22" s="122"/>
      <c r="W22" s="122" t="s">
        <v>58</v>
      </c>
      <c r="X22" s="122" t="s">
        <v>58</v>
      </c>
      <c r="Y22" s="122" t="s">
        <v>57</v>
      </c>
      <c r="Z22" s="122">
        <v>1</v>
      </c>
      <c r="AA22" s="15"/>
      <c r="AB22" s="21">
        <v>2</v>
      </c>
      <c r="AC22" s="22"/>
    </row>
    <row r="23" spans="1:29" x14ac:dyDescent="0.25">
      <c r="A23" s="116" t="s">
        <v>115</v>
      </c>
      <c r="B23" s="116" t="s">
        <v>116</v>
      </c>
      <c r="C23" s="117">
        <v>1.7749999999999999</v>
      </c>
      <c r="D23" s="118">
        <v>42874</v>
      </c>
      <c r="E23" s="119">
        <v>-0.132085179</v>
      </c>
      <c r="F23" s="119">
        <v>0</v>
      </c>
      <c r="G23" s="135">
        <v>-0.13200000000000001</v>
      </c>
      <c r="H23" s="120">
        <v>-0.157</v>
      </c>
      <c r="I23" s="120">
        <v>-0.107</v>
      </c>
      <c r="J23" s="121">
        <v>42235</v>
      </c>
      <c r="K23" s="122" t="s">
        <v>110</v>
      </c>
      <c r="L23" s="122" t="s">
        <v>51</v>
      </c>
      <c r="M23" s="122" t="s">
        <v>52</v>
      </c>
      <c r="N23" s="123">
        <v>0</v>
      </c>
      <c r="O23" s="122" t="s">
        <v>53</v>
      </c>
      <c r="P23" s="124">
        <v>42233.371724537035</v>
      </c>
      <c r="Q23" s="122" t="s">
        <v>117</v>
      </c>
      <c r="R23" s="122" t="s">
        <v>55</v>
      </c>
      <c r="S23" s="122" t="s">
        <v>56</v>
      </c>
      <c r="T23" s="122" t="s">
        <v>57</v>
      </c>
      <c r="U23" s="123">
        <v>0</v>
      </c>
      <c r="V23" s="122"/>
      <c r="W23" s="122" t="s">
        <v>58</v>
      </c>
      <c r="X23" s="122" t="s">
        <v>58</v>
      </c>
      <c r="Y23" s="122" t="s">
        <v>57</v>
      </c>
      <c r="Z23" s="122">
        <v>1</v>
      </c>
      <c r="AA23" s="15"/>
      <c r="AB23" s="21">
        <v>2</v>
      </c>
      <c r="AC23" s="22"/>
    </row>
    <row r="24" spans="1:29" x14ac:dyDescent="0.25">
      <c r="A24" s="164" t="s">
        <v>118</v>
      </c>
      <c r="B24" s="164" t="s">
        <v>119</v>
      </c>
      <c r="C24" s="83">
        <v>2.036</v>
      </c>
      <c r="D24" s="165">
        <v>42968</v>
      </c>
      <c r="E24" s="166">
        <v>-0.12308770500000001</v>
      </c>
      <c r="F24" s="166">
        <v>0</v>
      </c>
      <c r="G24" s="167">
        <v>-0.123</v>
      </c>
      <c r="H24" s="167">
        <v>-0.14799999999999999</v>
      </c>
      <c r="I24" s="167">
        <v>-9.8000000000000004E-2</v>
      </c>
      <c r="J24" s="168">
        <v>42235</v>
      </c>
      <c r="K24" s="169" t="s">
        <v>110</v>
      </c>
      <c r="L24" s="169" t="s">
        <v>51</v>
      </c>
      <c r="M24" s="169" t="s">
        <v>52</v>
      </c>
      <c r="N24" s="170">
        <v>0</v>
      </c>
      <c r="O24" s="169" t="s">
        <v>53</v>
      </c>
      <c r="P24" s="171">
        <v>42233.402569444443</v>
      </c>
      <c r="Q24" s="169" t="s">
        <v>120</v>
      </c>
      <c r="R24" s="122" t="s">
        <v>55</v>
      </c>
      <c r="S24" s="122" t="s">
        <v>56</v>
      </c>
      <c r="T24" s="122" t="s">
        <v>57</v>
      </c>
      <c r="U24" s="123">
        <v>0</v>
      </c>
      <c r="V24" s="122"/>
      <c r="W24" s="122" t="s">
        <v>58</v>
      </c>
      <c r="X24" s="122" t="s">
        <v>58</v>
      </c>
      <c r="Y24" s="122" t="s">
        <v>57</v>
      </c>
      <c r="Z24" s="122">
        <v>1</v>
      </c>
      <c r="AA24" s="15"/>
      <c r="AB24" s="21">
        <v>2</v>
      </c>
      <c r="AC24" s="22"/>
    </row>
    <row r="25" spans="1:29" x14ac:dyDescent="0.25">
      <c r="A25" s="116" t="s">
        <v>121</v>
      </c>
      <c r="B25" s="116" t="s">
        <v>122</v>
      </c>
      <c r="C25" s="117">
        <v>3.0470000000000002</v>
      </c>
      <c r="D25" s="118">
        <v>43332</v>
      </c>
      <c r="E25" s="119">
        <v>-6.3062427000000004E-2</v>
      </c>
      <c r="F25" s="119">
        <v>0</v>
      </c>
      <c r="G25" s="135">
        <v>-6.3E-2</v>
      </c>
      <c r="H25" s="120">
        <v>-8.7999999999999995E-2</v>
      </c>
      <c r="I25" s="120">
        <v>-3.7999999999999999E-2</v>
      </c>
      <c r="J25" s="121">
        <v>42235</v>
      </c>
      <c r="K25" s="122" t="s">
        <v>110</v>
      </c>
      <c r="L25" s="122" t="s">
        <v>51</v>
      </c>
      <c r="M25" s="122" t="s">
        <v>52</v>
      </c>
      <c r="N25" s="123">
        <v>0</v>
      </c>
      <c r="O25" s="122" t="s">
        <v>53</v>
      </c>
      <c r="P25" s="124">
        <v>42233.416400462964</v>
      </c>
      <c r="Q25" s="122" t="s">
        <v>123</v>
      </c>
      <c r="R25" s="122" t="s">
        <v>55</v>
      </c>
      <c r="S25" s="122" t="s">
        <v>56</v>
      </c>
      <c r="T25" s="122" t="s">
        <v>57</v>
      </c>
      <c r="U25" s="123">
        <v>0</v>
      </c>
      <c r="V25" s="122"/>
      <c r="W25" s="122" t="s">
        <v>58</v>
      </c>
      <c r="X25" s="122" t="s">
        <v>58</v>
      </c>
      <c r="Y25" s="122" t="s">
        <v>57</v>
      </c>
      <c r="Z25" s="122">
        <v>1</v>
      </c>
      <c r="AA25" s="15"/>
      <c r="AB25" s="21">
        <v>2</v>
      </c>
      <c r="AC25" s="22"/>
    </row>
    <row r="26" spans="1:29" x14ac:dyDescent="0.25">
      <c r="A26" s="116" t="s">
        <v>124</v>
      </c>
      <c r="B26" s="116" t="s">
        <v>125</v>
      </c>
      <c r="C26" s="117">
        <v>4.0579999999999998</v>
      </c>
      <c r="D26" s="118">
        <v>43696</v>
      </c>
      <c r="E26" s="119">
        <v>2.7047057999999999E-2</v>
      </c>
      <c r="F26" s="119">
        <v>0</v>
      </c>
      <c r="G26" s="135">
        <v>2.7E-2</v>
      </c>
      <c r="H26" s="120">
        <v>-8.0000000000000002E-3</v>
      </c>
      <c r="I26" s="120">
        <v>6.2E-2</v>
      </c>
      <c r="J26" s="121">
        <v>42235</v>
      </c>
      <c r="K26" s="122" t="s">
        <v>110</v>
      </c>
      <c r="L26" s="122" t="s">
        <v>51</v>
      </c>
      <c r="M26" s="122" t="s">
        <v>52</v>
      </c>
      <c r="N26" s="123">
        <v>0</v>
      </c>
      <c r="O26" s="122" t="s">
        <v>53</v>
      </c>
      <c r="P26" s="124">
        <v>42233.414363425924</v>
      </c>
      <c r="Q26" s="122" t="s">
        <v>126</v>
      </c>
      <c r="R26" s="122" t="s">
        <v>55</v>
      </c>
      <c r="S26" s="122" t="s">
        <v>56</v>
      </c>
      <c r="T26" s="122" t="s">
        <v>57</v>
      </c>
      <c r="U26" s="123">
        <v>0</v>
      </c>
      <c r="V26" s="122"/>
      <c r="W26" s="122" t="s">
        <v>58</v>
      </c>
      <c r="X26" s="122" t="s">
        <v>58</v>
      </c>
      <c r="Y26" s="122" t="s">
        <v>57</v>
      </c>
      <c r="Z26" s="122">
        <v>1</v>
      </c>
      <c r="AA26" s="15"/>
      <c r="AB26" s="21">
        <v>2</v>
      </c>
      <c r="AC26" s="22"/>
    </row>
    <row r="27" spans="1:29" x14ac:dyDescent="0.25">
      <c r="A27" s="116" t="s">
        <v>127</v>
      </c>
      <c r="B27" s="116" t="s">
        <v>128</v>
      </c>
      <c r="C27" s="117">
        <v>5.0750000000000002</v>
      </c>
      <c r="D27" s="118">
        <v>44062</v>
      </c>
      <c r="E27" s="119">
        <v>0.13842323500000001</v>
      </c>
      <c r="F27" s="119">
        <v>0</v>
      </c>
      <c r="G27" s="135">
        <v>0.13800000000000001</v>
      </c>
      <c r="H27" s="120">
        <v>0.10299999999999999</v>
      </c>
      <c r="I27" s="120">
        <v>0.17299999999999999</v>
      </c>
      <c r="J27" s="121">
        <v>42235</v>
      </c>
      <c r="K27" s="122" t="s">
        <v>110</v>
      </c>
      <c r="L27" s="122" t="s">
        <v>51</v>
      </c>
      <c r="M27" s="122" t="s">
        <v>52</v>
      </c>
      <c r="N27" s="123">
        <v>0</v>
      </c>
      <c r="O27" s="122" t="s">
        <v>53</v>
      </c>
      <c r="P27" s="124">
        <v>42233.414363425924</v>
      </c>
      <c r="Q27" s="122" t="s">
        <v>129</v>
      </c>
      <c r="R27" s="122" t="s">
        <v>55</v>
      </c>
      <c r="S27" s="122" t="s">
        <v>56</v>
      </c>
      <c r="T27" s="122" t="s">
        <v>57</v>
      </c>
      <c r="U27" s="123">
        <v>0</v>
      </c>
      <c r="V27" s="122"/>
      <c r="W27" s="122" t="s">
        <v>58</v>
      </c>
      <c r="X27" s="122" t="s">
        <v>58</v>
      </c>
      <c r="Y27" s="122" t="s">
        <v>57</v>
      </c>
      <c r="Z27" s="122">
        <v>1</v>
      </c>
      <c r="AA27" s="15"/>
      <c r="AB27" s="21">
        <v>2</v>
      </c>
      <c r="AC27" s="22"/>
    </row>
    <row r="28" spans="1:29" x14ac:dyDescent="0.25">
      <c r="A28" s="116" t="s">
        <v>130</v>
      </c>
      <c r="B28" s="116" t="s">
        <v>131</v>
      </c>
      <c r="C28" s="117">
        <v>6.0890000000000004</v>
      </c>
      <c r="D28" s="118">
        <v>44427</v>
      </c>
      <c r="E28" s="119">
        <v>0.26330778300000002</v>
      </c>
      <c r="F28" s="119">
        <v>0</v>
      </c>
      <c r="G28" s="135">
        <v>0.26200000000000001</v>
      </c>
      <c r="H28" s="120">
        <v>0.22700000000000001</v>
      </c>
      <c r="I28" s="120">
        <v>0.29699999999999999</v>
      </c>
      <c r="J28" s="121">
        <v>42235</v>
      </c>
      <c r="K28" s="122" t="s">
        <v>110</v>
      </c>
      <c r="L28" s="122" t="s">
        <v>51</v>
      </c>
      <c r="M28" s="122" t="s">
        <v>52</v>
      </c>
      <c r="N28" s="123">
        <v>0</v>
      </c>
      <c r="O28" s="122" t="s">
        <v>53</v>
      </c>
      <c r="P28" s="124">
        <v>42233.414594907408</v>
      </c>
      <c r="Q28" s="122" t="s">
        <v>132</v>
      </c>
      <c r="R28" s="122" t="s">
        <v>55</v>
      </c>
      <c r="S28" s="122" t="s">
        <v>56</v>
      </c>
      <c r="T28" s="122" t="s">
        <v>57</v>
      </c>
      <c r="U28" s="123">
        <v>0</v>
      </c>
      <c r="V28" s="122"/>
      <c r="W28" s="122" t="s">
        <v>58</v>
      </c>
      <c r="X28" s="122" t="s">
        <v>58</v>
      </c>
      <c r="Y28" s="122" t="s">
        <v>57</v>
      </c>
      <c r="Z28" s="122">
        <v>1</v>
      </c>
      <c r="AA28" s="15"/>
      <c r="AB28" s="21">
        <v>2</v>
      </c>
      <c r="AC28" s="22"/>
    </row>
    <row r="29" spans="1:29" x14ac:dyDescent="0.25">
      <c r="A29" s="116" t="s">
        <v>133</v>
      </c>
      <c r="B29" s="116" t="s">
        <v>134</v>
      </c>
      <c r="C29" s="117">
        <v>7.1029999999999998</v>
      </c>
      <c r="D29" s="118">
        <v>44792</v>
      </c>
      <c r="E29" s="119">
        <v>0.39390657899999998</v>
      </c>
      <c r="F29" s="119">
        <v>0</v>
      </c>
      <c r="G29" s="135">
        <v>0.39100000000000001</v>
      </c>
      <c r="H29" s="120">
        <v>0.35599999999999998</v>
      </c>
      <c r="I29" s="120">
        <v>0.42599999999999999</v>
      </c>
      <c r="J29" s="121">
        <v>42235</v>
      </c>
      <c r="K29" s="122" t="s">
        <v>110</v>
      </c>
      <c r="L29" s="122" t="s">
        <v>51</v>
      </c>
      <c r="M29" s="122" t="s">
        <v>52</v>
      </c>
      <c r="N29" s="123">
        <v>0</v>
      </c>
      <c r="O29" s="122" t="s">
        <v>53</v>
      </c>
      <c r="P29" s="124">
        <v>42233.414594907408</v>
      </c>
      <c r="Q29" s="122" t="s">
        <v>135</v>
      </c>
      <c r="R29" s="122" t="s">
        <v>55</v>
      </c>
      <c r="S29" s="122" t="s">
        <v>56</v>
      </c>
      <c r="T29" s="122" t="s">
        <v>57</v>
      </c>
      <c r="U29" s="123">
        <v>0</v>
      </c>
      <c r="V29" s="122"/>
      <c r="W29" s="122" t="s">
        <v>58</v>
      </c>
      <c r="X29" s="122" t="s">
        <v>58</v>
      </c>
      <c r="Y29" s="122" t="s">
        <v>57</v>
      </c>
      <c r="Z29" s="122">
        <v>1</v>
      </c>
      <c r="AA29" s="15"/>
      <c r="AB29" s="21">
        <v>2</v>
      </c>
      <c r="AC29" s="22"/>
    </row>
    <row r="30" spans="1:29" x14ac:dyDescent="0.25">
      <c r="A30" s="116" t="s">
        <v>136</v>
      </c>
      <c r="B30" s="116" t="s">
        <v>137</v>
      </c>
      <c r="C30" s="117">
        <v>8.1219999999999999</v>
      </c>
      <c r="D30" s="118">
        <v>45159</v>
      </c>
      <c r="E30" s="119">
        <v>0.520222764</v>
      </c>
      <c r="F30" s="119">
        <v>0</v>
      </c>
      <c r="G30" s="135">
        <v>0.51500000000000001</v>
      </c>
      <c r="H30" s="120">
        <v>0.48</v>
      </c>
      <c r="I30" s="120">
        <v>0.55000000000000004</v>
      </c>
      <c r="J30" s="121">
        <v>42235</v>
      </c>
      <c r="K30" s="122" t="s">
        <v>110</v>
      </c>
      <c r="L30" s="122" t="s">
        <v>51</v>
      </c>
      <c r="M30" s="122" t="s">
        <v>52</v>
      </c>
      <c r="N30" s="123">
        <v>0</v>
      </c>
      <c r="O30" s="122" t="s">
        <v>53</v>
      </c>
      <c r="P30" s="124">
        <v>42233.415173611109</v>
      </c>
      <c r="Q30" s="122" t="s">
        <v>138</v>
      </c>
      <c r="R30" s="122" t="s">
        <v>55</v>
      </c>
      <c r="S30" s="122" t="s">
        <v>56</v>
      </c>
      <c r="T30" s="122" t="s">
        <v>57</v>
      </c>
      <c r="U30" s="123">
        <v>0</v>
      </c>
      <c r="V30" s="122"/>
      <c r="W30" s="122" t="s">
        <v>58</v>
      </c>
      <c r="X30" s="122" t="s">
        <v>58</v>
      </c>
      <c r="Y30" s="122" t="s">
        <v>57</v>
      </c>
      <c r="Z30" s="122">
        <v>1</v>
      </c>
      <c r="AA30" s="15"/>
      <c r="AB30" s="21">
        <v>2</v>
      </c>
      <c r="AC30" s="22"/>
    </row>
    <row r="31" spans="1:29" x14ac:dyDescent="0.25">
      <c r="A31" s="116" t="s">
        <v>139</v>
      </c>
      <c r="B31" s="116" t="s">
        <v>140</v>
      </c>
      <c r="C31" s="117">
        <v>9.1329999999999991</v>
      </c>
      <c r="D31" s="118">
        <v>45523</v>
      </c>
      <c r="E31" s="119">
        <v>0.63818587199999999</v>
      </c>
      <c r="F31" s="119">
        <v>0</v>
      </c>
      <c r="G31" s="135">
        <v>0.63</v>
      </c>
      <c r="H31" s="120">
        <v>0.59499999999999997</v>
      </c>
      <c r="I31" s="120">
        <v>0.66500000000000004</v>
      </c>
      <c r="J31" s="121">
        <v>42235</v>
      </c>
      <c r="K31" s="122" t="s">
        <v>110</v>
      </c>
      <c r="L31" s="122" t="s">
        <v>51</v>
      </c>
      <c r="M31" s="122" t="s">
        <v>52</v>
      </c>
      <c r="N31" s="123">
        <v>0</v>
      </c>
      <c r="O31" s="122" t="s">
        <v>53</v>
      </c>
      <c r="P31" s="124">
        <v>42233.415185185186</v>
      </c>
      <c r="Q31" s="122" t="s">
        <v>141</v>
      </c>
      <c r="R31" s="122" t="s">
        <v>55</v>
      </c>
      <c r="S31" s="122" t="s">
        <v>56</v>
      </c>
      <c r="T31" s="122" t="s">
        <v>57</v>
      </c>
      <c r="U31" s="123">
        <v>0</v>
      </c>
      <c r="V31" s="122"/>
      <c r="W31" s="122" t="s">
        <v>58</v>
      </c>
      <c r="X31" s="122" t="s">
        <v>58</v>
      </c>
      <c r="Y31" s="122" t="s">
        <v>57</v>
      </c>
      <c r="Z31" s="122">
        <v>1</v>
      </c>
      <c r="AA31" s="15"/>
      <c r="AB31" s="21">
        <v>2</v>
      </c>
      <c r="AC31" s="22"/>
    </row>
    <row r="32" spans="1:29" x14ac:dyDescent="0.25">
      <c r="A32" s="116" t="s">
        <v>142</v>
      </c>
      <c r="B32" s="116" t="s">
        <v>143</v>
      </c>
      <c r="C32" s="117">
        <v>10.147</v>
      </c>
      <c r="D32" s="118">
        <v>45888</v>
      </c>
      <c r="E32" s="119">
        <v>0.74352297499999997</v>
      </c>
      <c r="F32" s="119">
        <v>0</v>
      </c>
      <c r="G32" s="135">
        <v>0.73199999999999998</v>
      </c>
      <c r="H32" s="120">
        <v>0.69699999999999995</v>
      </c>
      <c r="I32" s="120">
        <v>0.76700000000000002</v>
      </c>
      <c r="J32" s="121">
        <v>42235</v>
      </c>
      <c r="K32" s="122" t="s">
        <v>110</v>
      </c>
      <c r="L32" s="122" t="s">
        <v>51</v>
      </c>
      <c r="M32" s="122" t="s">
        <v>52</v>
      </c>
      <c r="N32" s="123">
        <v>0</v>
      </c>
      <c r="O32" s="122" t="s">
        <v>53</v>
      </c>
      <c r="P32" s="124">
        <v>42233.415185185186</v>
      </c>
      <c r="Q32" s="122" t="s">
        <v>144</v>
      </c>
      <c r="R32" s="122" t="s">
        <v>55</v>
      </c>
      <c r="S32" s="122" t="s">
        <v>56</v>
      </c>
      <c r="T32" s="122" t="s">
        <v>57</v>
      </c>
      <c r="U32" s="123">
        <v>0</v>
      </c>
      <c r="V32" s="122"/>
      <c r="W32" s="122" t="s">
        <v>58</v>
      </c>
      <c r="X32" s="122" t="s">
        <v>58</v>
      </c>
      <c r="Y32" s="122" t="s">
        <v>57</v>
      </c>
      <c r="Z32" s="122">
        <v>1</v>
      </c>
      <c r="AA32" s="15"/>
      <c r="AB32" s="21">
        <v>2</v>
      </c>
      <c r="AC32" s="22"/>
    </row>
    <row r="33" spans="1:29" x14ac:dyDescent="0.25">
      <c r="A33" s="116" t="s">
        <v>145</v>
      </c>
      <c r="B33" s="116" t="s">
        <v>146</v>
      </c>
      <c r="C33" s="117">
        <v>11.161</v>
      </c>
      <c r="D33" s="118">
        <v>46253</v>
      </c>
      <c r="E33" s="119">
        <v>0.83920651000000002</v>
      </c>
      <c r="F33" s="119">
        <v>0</v>
      </c>
      <c r="G33" s="135">
        <v>0.82399999999999995</v>
      </c>
      <c r="H33" s="120">
        <v>0.78900000000000003</v>
      </c>
      <c r="I33" s="120">
        <v>0.85899999999999999</v>
      </c>
      <c r="J33" s="121">
        <v>42235</v>
      </c>
      <c r="K33" s="122" t="s">
        <v>110</v>
      </c>
      <c r="L33" s="122" t="s">
        <v>51</v>
      </c>
      <c r="M33" s="122" t="s">
        <v>52</v>
      </c>
      <c r="N33" s="123">
        <v>0</v>
      </c>
      <c r="O33" s="122" t="s">
        <v>53</v>
      </c>
      <c r="P33" s="124">
        <v>42233.415185185186</v>
      </c>
      <c r="Q33" s="122" t="s">
        <v>147</v>
      </c>
      <c r="R33" s="122" t="s">
        <v>55</v>
      </c>
      <c r="S33" s="122" t="s">
        <v>56</v>
      </c>
      <c r="T33" s="122" t="s">
        <v>57</v>
      </c>
      <c r="U33" s="123">
        <v>0</v>
      </c>
      <c r="V33" s="122"/>
      <c r="W33" s="122" t="s">
        <v>58</v>
      </c>
      <c r="X33" s="122" t="s">
        <v>58</v>
      </c>
      <c r="Y33" s="122" t="s">
        <v>57</v>
      </c>
      <c r="Z33" s="122">
        <v>1</v>
      </c>
      <c r="AA33" s="15"/>
      <c r="AB33" s="21">
        <v>2</v>
      </c>
      <c r="AC33" s="22"/>
    </row>
    <row r="34" spans="1:29" x14ac:dyDescent="0.25">
      <c r="A34" s="116" t="s">
        <v>148</v>
      </c>
      <c r="B34" s="116" t="s">
        <v>149</v>
      </c>
      <c r="C34" s="117">
        <v>12.175000000000001</v>
      </c>
      <c r="D34" s="118">
        <v>46618</v>
      </c>
      <c r="E34" s="119">
        <v>0.92507772899999996</v>
      </c>
      <c r="F34" s="119">
        <v>0</v>
      </c>
      <c r="G34" s="135">
        <v>0.90600000000000003</v>
      </c>
      <c r="H34" s="120">
        <v>0.871</v>
      </c>
      <c r="I34" s="120">
        <v>0.94099999999999995</v>
      </c>
      <c r="J34" s="121">
        <v>42235</v>
      </c>
      <c r="K34" s="122" t="s">
        <v>110</v>
      </c>
      <c r="L34" s="122" t="s">
        <v>51</v>
      </c>
      <c r="M34" s="122" t="s">
        <v>52</v>
      </c>
      <c r="N34" s="123">
        <v>0</v>
      </c>
      <c r="O34" s="122" t="s">
        <v>53</v>
      </c>
      <c r="P34" s="124">
        <v>42233.415185185186</v>
      </c>
      <c r="Q34" s="122" t="s">
        <v>150</v>
      </c>
      <c r="R34" s="122" t="s">
        <v>55</v>
      </c>
      <c r="S34" s="122" t="s">
        <v>56</v>
      </c>
      <c r="T34" s="122" t="s">
        <v>57</v>
      </c>
      <c r="U34" s="123">
        <v>0</v>
      </c>
      <c r="V34" s="122"/>
      <c r="W34" s="122" t="s">
        <v>58</v>
      </c>
      <c r="X34" s="122" t="s">
        <v>58</v>
      </c>
      <c r="Y34" s="122" t="s">
        <v>57</v>
      </c>
      <c r="Z34" s="122">
        <v>1</v>
      </c>
      <c r="AA34" s="15"/>
      <c r="AB34" s="21">
        <v>2</v>
      </c>
      <c r="AC34" s="22"/>
    </row>
    <row r="35" spans="1:29" x14ac:dyDescent="0.25">
      <c r="A35" s="116" t="s">
        <v>151</v>
      </c>
      <c r="B35" s="116" t="s">
        <v>152</v>
      </c>
      <c r="C35" s="117">
        <v>15.218999999999999</v>
      </c>
      <c r="D35" s="118">
        <v>47714</v>
      </c>
      <c r="E35" s="119">
        <v>1.119904864</v>
      </c>
      <c r="F35" s="119">
        <v>0</v>
      </c>
      <c r="G35" s="135">
        <v>1.0900000000000001</v>
      </c>
      <c r="H35" s="120">
        <v>1.0549999999999999</v>
      </c>
      <c r="I35" s="120">
        <v>1.125</v>
      </c>
      <c r="J35" s="121">
        <v>42235</v>
      </c>
      <c r="K35" s="122" t="s">
        <v>110</v>
      </c>
      <c r="L35" s="122" t="s">
        <v>51</v>
      </c>
      <c r="M35" s="122" t="s">
        <v>52</v>
      </c>
      <c r="N35" s="123">
        <v>0</v>
      </c>
      <c r="O35" s="122" t="s">
        <v>53</v>
      </c>
      <c r="P35" s="124">
        <v>42233.415185185186</v>
      </c>
      <c r="Q35" s="122" t="s">
        <v>153</v>
      </c>
      <c r="R35" s="122" t="s">
        <v>55</v>
      </c>
      <c r="S35" s="122" t="s">
        <v>56</v>
      </c>
      <c r="T35" s="122" t="s">
        <v>57</v>
      </c>
      <c r="U35" s="123">
        <v>0</v>
      </c>
      <c r="V35" s="122"/>
      <c r="W35" s="122" t="s">
        <v>58</v>
      </c>
      <c r="X35" s="122" t="s">
        <v>58</v>
      </c>
      <c r="Y35" s="122" t="s">
        <v>57</v>
      </c>
      <c r="Z35" s="122">
        <v>1</v>
      </c>
      <c r="AA35" s="15"/>
      <c r="AB35" s="21">
        <v>2</v>
      </c>
      <c r="AC35" s="22"/>
    </row>
    <row r="36" spans="1:29" x14ac:dyDescent="0.25">
      <c r="A36" s="116" t="s">
        <v>154</v>
      </c>
      <c r="B36" s="116" t="s">
        <v>155</v>
      </c>
      <c r="C36" s="117">
        <v>20.294</v>
      </c>
      <c r="D36" s="118">
        <v>49541</v>
      </c>
      <c r="E36" s="119">
        <v>1.291853828</v>
      </c>
      <c r="F36" s="119">
        <v>0</v>
      </c>
      <c r="G36" s="135">
        <v>1.2509999999999999</v>
      </c>
      <c r="H36" s="120">
        <v>1.216</v>
      </c>
      <c r="I36" s="120">
        <v>1.286</v>
      </c>
      <c r="J36" s="121">
        <v>42235</v>
      </c>
      <c r="K36" s="122" t="s">
        <v>110</v>
      </c>
      <c r="L36" s="122" t="s">
        <v>51</v>
      </c>
      <c r="M36" s="122" t="s">
        <v>52</v>
      </c>
      <c r="N36" s="123">
        <v>0</v>
      </c>
      <c r="O36" s="122" t="s">
        <v>53</v>
      </c>
      <c r="P36" s="124">
        <v>42233.415185185186</v>
      </c>
      <c r="Q36" s="122" t="s">
        <v>156</v>
      </c>
      <c r="R36" s="122" t="s">
        <v>55</v>
      </c>
      <c r="S36" s="122" t="s">
        <v>56</v>
      </c>
      <c r="T36" s="122" t="s">
        <v>57</v>
      </c>
      <c r="U36" s="123">
        <v>0</v>
      </c>
      <c r="V36" s="122"/>
      <c r="W36" s="122" t="s">
        <v>58</v>
      </c>
      <c r="X36" s="122" t="s">
        <v>58</v>
      </c>
      <c r="Y36" s="122" t="s">
        <v>57</v>
      </c>
      <c r="Z36" s="122">
        <v>1</v>
      </c>
      <c r="AA36" s="15"/>
      <c r="AB36" s="21">
        <v>2</v>
      </c>
      <c r="AC36" s="22"/>
    </row>
    <row r="37" spans="1:29" x14ac:dyDescent="0.25">
      <c r="A37" s="116" t="s">
        <v>157</v>
      </c>
      <c r="B37" s="116" t="s">
        <v>158</v>
      </c>
      <c r="C37" s="117">
        <v>25.369</v>
      </c>
      <c r="D37" s="118">
        <v>51368</v>
      </c>
      <c r="E37" s="119">
        <v>1.3456073580000001</v>
      </c>
      <c r="F37" s="119">
        <v>0</v>
      </c>
      <c r="G37" s="135">
        <v>1.3049999999999999</v>
      </c>
      <c r="H37" s="120">
        <v>1.27</v>
      </c>
      <c r="I37" s="120">
        <v>1.34</v>
      </c>
      <c r="J37" s="121">
        <v>42235</v>
      </c>
      <c r="K37" s="122" t="s">
        <v>110</v>
      </c>
      <c r="L37" s="122" t="s">
        <v>51</v>
      </c>
      <c r="M37" s="122" t="s">
        <v>52</v>
      </c>
      <c r="N37" s="123">
        <v>0</v>
      </c>
      <c r="O37" s="122" t="s">
        <v>53</v>
      </c>
      <c r="P37" s="124">
        <v>42233.415185185186</v>
      </c>
      <c r="Q37" s="122" t="s">
        <v>159</v>
      </c>
      <c r="R37" s="122" t="s">
        <v>55</v>
      </c>
      <c r="S37" s="122" t="s">
        <v>56</v>
      </c>
      <c r="T37" s="122" t="s">
        <v>57</v>
      </c>
      <c r="U37" s="123">
        <v>0</v>
      </c>
      <c r="V37" s="122"/>
      <c r="W37" s="122" t="s">
        <v>58</v>
      </c>
      <c r="X37" s="122" t="s">
        <v>58</v>
      </c>
      <c r="Y37" s="122" t="s">
        <v>57</v>
      </c>
      <c r="Z37" s="122">
        <v>1</v>
      </c>
      <c r="AA37" s="15"/>
      <c r="AB37" s="21">
        <v>2</v>
      </c>
      <c r="AC37" s="22"/>
    </row>
    <row r="38" spans="1:29" x14ac:dyDescent="0.25">
      <c r="A38" s="116" t="s">
        <v>160</v>
      </c>
      <c r="B38" s="116" t="s">
        <v>161</v>
      </c>
      <c r="C38" s="117">
        <v>30.443999999999999</v>
      </c>
      <c r="D38" s="118">
        <v>53195</v>
      </c>
      <c r="E38" s="119">
        <v>1.3692044800000001</v>
      </c>
      <c r="F38" s="119">
        <v>0</v>
      </c>
      <c r="G38" s="135">
        <v>1.331</v>
      </c>
      <c r="H38" s="120">
        <v>1.296</v>
      </c>
      <c r="I38" s="120">
        <v>1.3660000000000001</v>
      </c>
      <c r="J38" s="121">
        <v>42235</v>
      </c>
      <c r="K38" s="122" t="s">
        <v>110</v>
      </c>
      <c r="L38" s="122" t="s">
        <v>51</v>
      </c>
      <c r="M38" s="122" t="s">
        <v>52</v>
      </c>
      <c r="N38" s="123">
        <v>0</v>
      </c>
      <c r="O38" s="122" t="s">
        <v>53</v>
      </c>
      <c r="P38" s="124">
        <v>42233.415185185186</v>
      </c>
      <c r="Q38" s="122" t="s">
        <v>162</v>
      </c>
      <c r="R38" s="122" t="s">
        <v>55</v>
      </c>
      <c r="S38" s="122" t="s">
        <v>56</v>
      </c>
      <c r="T38" s="122" t="s">
        <v>57</v>
      </c>
      <c r="U38" s="123">
        <v>0</v>
      </c>
      <c r="V38" s="122"/>
      <c r="W38" s="122" t="s">
        <v>58</v>
      </c>
      <c r="X38" s="122" t="s">
        <v>58</v>
      </c>
      <c r="Y38" s="122" t="s">
        <v>57</v>
      </c>
      <c r="Z38" s="122">
        <v>1</v>
      </c>
      <c r="AA38" s="15"/>
      <c r="AB38" s="21">
        <v>2</v>
      </c>
      <c r="AC38" s="22"/>
    </row>
    <row r="39" spans="1:29" x14ac:dyDescent="0.25">
      <c r="A39" s="116" t="s">
        <v>163</v>
      </c>
      <c r="B39" s="116" t="s">
        <v>164</v>
      </c>
      <c r="C39" s="117">
        <v>40.582999999999998</v>
      </c>
      <c r="D39" s="118">
        <v>56845</v>
      </c>
      <c r="E39" s="119">
        <v>1.4009173429999999</v>
      </c>
      <c r="F39" s="119">
        <v>0</v>
      </c>
      <c r="G39" s="135">
        <v>1.365</v>
      </c>
      <c r="H39" s="120">
        <v>1.33</v>
      </c>
      <c r="I39" s="120">
        <v>1.4</v>
      </c>
      <c r="J39" s="121">
        <v>42235</v>
      </c>
      <c r="K39" s="122" t="s">
        <v>110</v>
      </c>
      <c r="L39" s="122" t="s">
        <v>51</v>
      </c>
      <c r="M39" s="122" t="s">
        <v>52</v>
      </c>
      <c r="N39" s="123">
        <v>0</v>
      </c>
      <c r="O39" s="122" t="s">
        <v>53</v>
      </c>
      <c r="P39" s="124">
        <v>42233.415185185186</v>
      </c>
      <c r="Q39" s="122" t="s">
        <v>165</v>
      </c>
      <c r="R39" s="122" t="s">
        <v>55</v>
      </c>
      <c r="S39" s="122" t="s">
        <v>56</v>
      </c>
      <c r="T39" s="122" t="s">
        <v>57</v>
      </c>
      <c r="U39" s="123">
        <v>0</v>
      </c>
      <c r="V39" s="122"/>
      <c r="W39" s="122" t="s">
        <v>58</v>
      </c>
      <c r="X39" s="122" t="s">
        <v>58</v>
      </c>
      <c r="Y39" s="122" t="s">
        <v>57</v>
      </c>
      <c r="Z39" s="122">
        <v>1</v>
      </c>
      <c r="AA39" s="15"/>
      <c r="AB39" s="21">
        <v>2</v>
      </c>
      <c r="AC39" s="22"/>
    </row>
    <row r="40" spans="1:29" x14ac:dyDescent="0.25">
      <c r="A40" s="116" t="s">
        <v>166</v>
      </c>
      <c r="B40" s="116" t="s">
        <v>167</v>
      </c>
      <c r="C40" s="117">
        <v>50.731000000000002</v>
      </c>
      <c r="D40" s="118">
        <v>60498</v>
      </c>
      <c r="E40" s="119">
        <v>1.3562751550000001</v>
      </c>
      <c r="F40" s="119">
        <v>0</v>
      </c>
      <c r="G40" s="135">
        <v>1.339</v>
      </c>
      <c r="H40" s="120">
        <v>1.304</v>
      </c>
      <c r="I40" s="120">
        <v>1.3740000000000001</v>
      </c>
      <c r="J40" s="121">
        <v>42235</v>
      </c>
      <c r="K40" s="122" t="s">
        <v>110</v>
      </c>
      <c r="L40" s="122" t="s">
        <v>51</v>
      </c>
      <c r="M40" s="122" t="s">
        <v>52</v>
      </c>
      <c r="N40" s="123">
        <v>0</v>
      </c>
      <c r="O40" s="122" t="s">
        <v>53</v>
      </c>
      <c r="P40" s="124">
        <v>42233.415185185186</v>
      </c>
      <c r="Q40" s="122" t="s">
        <v>168</v>
      </c>
      <c r="R40" s="122" t="s">
        <v>55</v>
      </c>
      <c r="S40" s="122" t="s">
        <v>56</v>
      </c>
      <c r="T40" s="122" t="s">
        <v>57</v>
      </c>
      <c r="U40" s="123">
        <v>0</v>
      </c>
      <c r="V40" s="122"/>
      <c r="W40" s="122" t="s">
        <v>58</v>
      </c>
      <c r="X40" s="122" t="s">
        <v>58</v>
      </c>
      <c r="Y40" s="122" t="s">
        <v>57</v>
      </c>
      <c r="Z40" s="122">
        <v>1</v>
      </c>
      <c r="AA40" s="15"/>
      <c r="AB40" s="21">
        <v>2</v>
      </c>
      <c r="AC40" s="22"/>
    </row>
    <row r="41" spans="1:29" x14ac:dyDescent="0.25">
      <c r="A41" s="116" t="s">
        <v>169</v>
      </c>
      <c r="B41" s="116" t="s">
        <v>170</v>
      </c>
      <c r="C41" s="117">
        <v>60.875</v>
      </c>
      <c r="D41" s="118">
        <v>64150</v>
      </c>
      <c r="E41" s="119">
        <v>1.344611139</v>
      </c>
      <c r="F41" s="119">
        <v>0</v>
      </c>
      <c r="G41" s="135">
        <v>1.3340000000000001</v>
      </c>
      <c r="H41" s="120">
        <v>1.2989999999999999</v>
      </c>
      <c r="I41" s="120">
        <v>1.369</v>
      </c>
      <c r="J41" s="121">
        <v>42235</v>
      </c>
      <c r="K41" s="122" t="s">
        <v>110</v>
      </c>
      <c r="L41" s="122" t="s">
        <v>51</v>
      </c>
      <c r="M41" s="122" t="s">
        <v>52</v>
      </c>
      <c r="N41" s="123">
        <v>0</v>
      </c>
      <c r="O41" s="122" t="s">
        <v>53</v>
      </c>
      <c r="P41" s="124">
        <v>42233.415185185186</v>
      </c>
      <c r="Q41" s="122" t="s">
        <v>171</v>
      </c>
      <c r="R41" s="122" t="s">
        <v>55</v>
      </c>
      <c r="S41" s="122" t="s">
        <v>56</v>
      </c>
      <c r="T41" s="122" t="s">
        <v>57</v>
      </c>
      <c r="U41" s="123">
        <v>0</v>
      </c>
      <c r="V41" s="122"/>
      <c r="W41" s="122" t="s">
        <v>58</v>
      </c>
      <c r="X41" s="122" t="s">
        <v>58</v>
      </c>
      <c r="Y41" s="122" t="s">
        <v>57</v>
      </c>
      <c r="Z41" s="122">
        <v>1</v>
      </c>
      <c r="AA41" s="15"/>
      <c r="AB41" s="21">
        <v>2</v>
      </c>
      <c r="AC41" s="22"/>
    </row>
    <row r="42" spans="1:29" x14ac:dyDescent="0.25">
      <c r="A42" s="13"/>
      <c r="B42" s="13"/>
      <c r="C42" s="13"/>
      <c r="D42" s="13"/>
      <c r="E42" s="14"/>
      <c r="F42" s="14"/>
      <c r="G42" s="14"/>
      <c r="H42" s="14"/>
      <c r="I42" s="14"/>
      <c r="J42" s="13"/>
      <c r="K42" s="13"/>
      <c r="L42" s="13"/>
      <c r="M42" s="13"/>
      <c r="N42" s="13"/>
      <c r="O42" s="16"/>
      <c r="P42" s="13"/>
      <c r="Q42" s="13"/>
      <c r="R42" s="13"/>
      <c r="S42" s="13"/>
      <c r="T42" s="13"/>
      <c r="U42" s="13"/>
      <c r="V42" s="16"/>
      <c r="W42" s="13"/>
      <c r="X42" s="13"/>
      <c r="Y42" s="13"/>
      <c r="Z42" s="13"/>
      <c r="AA42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Q81"/>
  <sheetViews>
    <sheetView workbookViewId="0">
      <selection activeCell="F35" sqref="F35"/>
    </sheetView>
  </sheetViews>
  <sheetFormatPr defaultRowHeight="15" x14ac:dyDescent="0.25"/>
  <sheetData>
    <row r="1" spans="1:17" ht="39" x14ac:dyDescent="0.25">
      <c r="A1" s="80" t="s">
        <v>24</v>
      </c>
      <c r="B1" s="81" t="s">
        <v>25</v>
      </c>
      <c r="C1" s="80" t="s">
        <v>26</v>
      </c>
      <c r="D1" s="80" t="s">
        <v>32</v>
      </c>
      <c r="E1" s="80" t="s">
        <v>172</v>
      </c>
      <c r="F1" s="80" t="s">
        <v>173</v>
      </c>
      <c r="G1" s="80" t="s">
        <v>174</v>
      </c>
      <c r="H1" s="80" t="s">
        <v>175</v>
      </c>
      <c r="I1" s="80" t="s">
        <v>176</v>
      </c>
      <c r="J1" s="80" t="s">
        <v>48</v>
      </c>
      <c r="K1" s="80" t="s">
        <v>177</v>
      </c>
      <c r="L1" s="80" t="s">
        <v>28</v>
      </c>
      <c r="M1" s="80" t="s">
        <v>178</v>
      </c>
      <c r="N1" s="81" t="s">
        <v>29</v>
      </c>
      <c r="O1" s="80" t="s">
        <v>33</v>
      </c>
      <c r="P1" s="80" t="s">
        <v>34</v>
      </c>
      <c r="Q1" s="80" t="s">
        <v>35</v>
      </c>
    </row>
    <row r="2" spans="1:17" x14ac:dyDescent="0.25">
      <c r="A2" s="82" t="s">
        <v>49</v>
      </c>
      <c r="B2" s="83">
        <v>3.0000000000000001E-3</v>
      </c>
      <c r="C2" s="84">
        <v>42228</v>
      </c>
      <c r="D2" s="85">
        <v>42227</v>
      </c>
      <c r="E2" s="86">
        <v>1.0000055560000001</v>
      </c>
      <c r="F2" s="86">
        <v>-0.2</v>
      </c>
      <c r="G2" s="86">
        <v>-0.199800688</v>
      </c>
      <c r="H2" s="86">
        <v>-0.2</v>
      </c>
      <c r="I2" s="86">
        <v>-0.19980100000000001</v>
      </c>
      <c r="J2" s="87" t="s">
        <v>105</v>
      </c>
      <c r="K2" s="87"/>
      <c r="L2" s="86">
        <v>0</v>
      </c>
      <c r="M2" s="86">
        <v>-0.2</v>
      </c>
      <c r="N2" s="86">
        <v>-0.2</v>
      </c>
      <c r="O2" s="87" t="s">
        <v>50</v>
      </c>
      <c r="P2" s="87" t="s">
        <v>51</v>
      </c>
      <c r="Q2" s="87" t="s">
        <v>52</v>
      </c>
    </row>
    <row r="3" spans="1:17" x14ac:dyDescent="0.25">
      <c r="A3" s="82" t="s">
        <v>59</v>
      </c>
      <c r="B3" s="83">
        <v>3.0000000000000001E-3</v>
      </c>
      <c r="C3" s="84">
        <v>42229</v>
      </c>
      <c r="D3" s="85">
        <v>42228</v>
      </c>
      <c r="E3" s="86">
        <v>1.0000055560000001</v>
      </c>
      <c r="F3" s="86">
        <v>-0.2</v>
      </c>
      <c r="G3" s="86">
        <v>-0.199800688</v>
      </c>
      <c r="H3" s="86">
        <v>-0.2</v>
      </c>
      <c r="I3" s="86">
        <v>-0.19980100000000001</v>
      </c>
      <c r="J3" s="87" t="s">
        <v>105</v>
      </c>
      <c r="K3" s="87"/>
      <c r="L3" s="86">
        <v>0</v>
      </c>
      <c r="M3" s="86">
        <v>-0.2</v>
      </c>
      <c r="N3" s="86">
        <v>-0.2</v>
      </c>
      <c r="O3" s="87" t="s">
        <v>50</v>
      </c>
      <c r="P3" s="87" t="s">
        <v>51</v>
      </c>
      <c r="Q3" s="87" t="s">
        <v>52</v>
      </c>
    </row>
    <row r="4" spans="1:17" x14ac:dyDescent="0.25">
      <c r="A4" s="82" t="s">
        <v>61</v>
      </c>
      <c r="B4" s="83">
        <v>3.0000000000000001E-3</v>
      </c>
      <c r="C4" s="84">
        <v>42230</v>
      </c>
      <c r="D4" s="85">
        <v>42229</v>
      </c>
      <c r="E4" s="86">
        <v>1.000005139</v>
      </c>
      <c r="F4" s="86">
        <v>-0.185</v>
      </c>
      <c r="G4" s="86">
        <v>-0.184829455</v>
      </c>
      <c r="H4" s="86">
        <v>-0.185</v>
      </c>
      <c r="I4" s="86">
        <v>-0.18482899999999999</v>
      </c>
      <c r="J4" s="87" t="s">
        <v>105</v>
      </c>
      <c r="K4" s="87"/>
      <c r="L4" s="86">
        <v>0</v>
      </c>
      <c r="M4" s="86">
        <v>-0.185</v>
      </c>
      <c r="N4" s="86">
        <v>-0.185</v>
      </c>
      <c r="O4" s="87" t="s">
        <v>50</v>
      </c>
      <c r="P4" s="87" t="s">
        <v>51</v>
      </c>
      <c r="Q4" s="87" t="s">
        <v>52</v>
      </c>
    </row>
    <row r="5" spans="1:17" x14ac:dyDescent="0.25">
      <c r="A5" s="82" t="s">
        <v>64</v>
      </c>
      <c r="B5" s="83">
        <v>1.9E-2</v>
      </c>
      <c r="C5" s="84">
        <v>42236</v>
      </c>
      <c r="D5" s="85">
        <v>42229</v>
      </c>
      <c r="E5" s="86">
        <v>1.000024112</v>
      </c>
      <c r="F5" s="86">
        <v>-0.124</v>
      </c>
      <c r="G5" s="86">
        <v>-0.123924645</v>
      </c>
      <c r="H5" s="86">
        <v>-0.124</v>
      </c>
      <c r="I5" s="86">
        <v>-0.12392499999999999</v>
      </c>
      <c r="J5" s="87" t="s">
        <v>105</v>
      </c>
      <c r="K5" s="87"/>
      <c r="L5" s="86">
        <v>0</v>
      </c>
      <c r="M5" s="86">
        <v>-0.124</v>
      </c>
      <c r="N5" s="86">
        <v>-0.124</v>
      </c>
      <c r="O5" s="87" t="s">
        <v>50</v>
      </c>
      <c r="P5" s="87" t="s">
        <v>51</v>
      </c>
      <c r="Q5" s="87" t="s">
        <v>52</v>
      </c>
    </row>
    <row r="6" spans="1:17" x14ac:dyDescent="0.25">
      <c r="A6" s="82" t="s">
        <v>67</v>
      </c>
      <c r="B6" s="83">
        <v>3.9E-2</v>
      </c>
      <c r="C6" s="84">
        <v>42243</v>
      </c>
      <c r="D6" s="85">
        <v>42229</v>
      </c>
      <c r="E6" s="86">
        <v>1.000048225</v>
      </c>
      <c r="F6" s="86">
        <v>-0.124</v>
      </c>
      <c r="G6" s="86">
        <v>-0.12392613800000001</v>
      </c>
      <c r="H6" s="86">
        <v>-0.124</v>
      </c>
      <c r="I6" s="86">
        <v>-0.12392599999999999</v>
      </c>
      <c r="J6" s="87" t="s">
        <v>105</v>
      </c>
      <c r="K6" s="87"/>
      <c r="L6" s="86">
        <v>0</v>
      </c>
      <c r="M6" s="86">
        <v>-0.124</v>
      </c>
      <c r="N6" s="86">
        <v>-0.124</v>
      </c>
      <c r="O6" s="87" t="s">
        <v>50</v>
      </c>
      <c r="P6" s="87" t="s">
        <v>51</v>
      </c>
      <c r="Q6" s="87" t="s">
        <v>52</v>
      </c>
    </row>
    <row r="7" spans="1:17" x14ac:dyDescent="0.25">
      <c r="A7" s="82" t="s">
        <v>70</v>
      </c>
      <c r="B7" s="83">
        <v>5.8000000000000003E-2</v>
      </c>
      <c r="C7" s="84">
        <v>42250</v>
      </c>
      <c r="D7" s="85">
        <v>42229</v>
      </c>
      <c r="E7" s="86">
        <v>1.000071755</v>
      </c>
      <c r="F7" s="86">
        <v>-0.123</v>
      </c>
      <c r="G7" s="86">
        <v>-0.12292879299999999</v>
      </c>
      <c r="H7" s="86">
        <v>-0.123</v>
      </c>
      <c r="I7" s="86">
        <v>-0.122929</v>
      </c>
      <c r="J7" s="87" t="s">
        <v>105</v>
      </c>
      <c r="K7" s="87"/>
      <c r="L7" s="86">
        <v>0</v>
      </c>
      <c r="M7" s="86">
        <v>-0.123</v>
      </c>
      <c r="N7" s="86">
        <v>-0.123</v>
      </c>
      <c r="O7" s="87" t="s">
        <v>50</v>
      </c>
      <c r="P7" s="87" t="s">
        <v>51</v>
      </c>
      <c r="Q7" s="87" t="s">
        <v>52</v>
      </c>
    </row>
    <row r="8" spans="1:17" x14ac:dyDescent="0.25">
      <c r="A8" s="82" t="s">
        <v>73</v>
      </c>
      <c r="B8" s="83">
        <v>8.8999999999999996E-2</v>
      </c>
      <c r="C8" s="84">
        <v>42261</v>
      </c>
      <c r="D8" s="85">
        <v>42229</v>
      </c>
      <c r="E8" s="86">
        <v>1.0001102340000001</v>
      </c>
      <c r="F8" s="86">
        <v>-0.124</v>
      </c>
      <c r="G8" s="86">
        <v>-0.123929978</v>
      </c>
      <c r="H8" s="86">
        <v>-0.124</v>
      </c>
      <c r="I8" s="86">
        <v>-0.12393</v>
      </c>
      <c r="J8" s="87" t="s">
        <v>105</v>
      </c>
      <c r="K8" s="87"/>
      <c r="L8" s="86">
        <v>0</v>
      </c>
      <c r="M8" s="86">
        <v>-0.124</v>
      </c>
      <c r="N8" s="86">
        <v>-0.124</v>
      </c>
      <c r="O8" s="87" t="s">
        <v>50</v>
      </c>
      <c r="P8" s="87" t="s">
        <v>51</v>
      </c>
      <c r="Q8" s="87" t="s">
        <v>52</v>
      </c>
    </row>
    <row r="9" spans="1:17" x14ac:dyDescent="0.25">
      <c r="A9" s="82" t="s">
        <v>76</v>
      </c>
      <c r="B9" s="83">
        <v>0.16900000000000001</v>
      </c>
      <c r="C9" s="84">
        <v>42290</v>
      </c>
      <c r="D9" s="85">
        <v>42229</v>
      </c>
      <c r="E9" s="86">
        <v>1.000210155</v>
      </c>
      <c r="F9" s="86">
        <v>-0.124</v>
      </c>
      <c r="G9" s="86">
        <v>-0.123936165</v>
      </c>
      <c r="H9" s="86">
        <v>-0.124</v>
      </c>
      <c r="I9" s="86">
        <v>-0.123936</v>
      </c>
      <c r="J9" s="87" t="s">
        <v>105</v>
      </c>
      <c r="K9" s="87"/>
      <c r="L9" s="86">
        <v>0</v>
      </c>
      <c r="M9" s="86">
        <v>-0.124</v>
      </c>
      <c r="N9" s="86">
        <v>-0.124</v>
      </c>
      <c r="O9" s="87" t="s">
        <v>50</v>
      </c>
      <c r="P9" s="87" t="s">
        <v>51</v>
      </c>
      <c r="Q9" s="87" t="s">
        <v>52</v>
      </c>
    </row>
    <row r="10" spans="1:17" x14ac:dyDescent="0.25">
      <c r="A10" s="82" t="s">
        <v>79</v>
      </c>
      <c r="B10" s="83">
        <v>0.25600000000000001</v>
      </c>
      <c r="C10" s="84">
        <v>42321</v>
      </c>
      <c r="D10" s="85">
        <v>42229</v>
      </c>
      <c r="E10" s="86">
        <v>1.0003195469999999</v>
      </c>
      <c r="F10" s="86">
        <v>-0.125</v>
      </c>
      <c r="G10" s="86">
        <v>-0.12494185300000001</v>
      </c>
      <c r="H10" s="86">
        <v>-0.125</v>
      </c>
      <c r="I10" s="86">
        <v>-0.124942</v>
      </c>
      <c r="J10" s="87" t="s">
        <v>105</v>
      </c>
      <c r="K10" s="87"/>
      <c r="L10" s="86">
        <v>0</v>
      </c>
      <c r="M10" s="86">
        <v>-0.125</v>
      </c>
      <c r="N10" s="86">
        <v>-0.125</v>
      </c>
      <c r="O10" s="87" t="s">
        <v>50</v>
      </c>
      <c r="P10" s="87" t="s">
        <v>51</v>
      </c>
      <c r="Q10" s="87" t="s">
        <v>52</v>
      </c>
    </row>
    <row r="11" spans="1:17" x14ac:dyDescent="0.25">
      <c r="A11" s="82" t="s">
        <v>82</v>
      </c>
      <c r="B11" s="83">
        <v>0.34200000000000003</v>
      </c>
      <c r="C11" s="84">
        <v>42352</v>
      </c>
      <c r="D11" s="85">
        <v>42229</v>
      </c>
      <c r="E11" s="86">
        <v>1.0004341050000001</v>
      </c>
      <c r="F11" s="86">
        <v>-0.127</v>
      </c>
      <c r="G11" s="86">
        <v>-0.12694691599999999</v>
      </c>
      <c r="H11" s="86">
        <v>-0.127</v>
      </c>
      <c r="I11" s="86">
        <v>-0.126947</v>
      </c>
      <c r="J11" s="87" t="s">
        <v>105</v>
      </c>
      <c r="K11" s="87"/>
      <c r="L11" s="86">
        <v>0</v>
      </c>
      <c r="M11" s="86">
        <v>-0.127</v>
      </c>
      <c r="N11" s="86">
        <v>-0.127</v>
      </c>
      <c r="O11" s="87" t="s">
        <v>50</v>
      </c>
      <c r="P11" s="87" t="s">
        <v>51</v>
      </c>
      <c r="Q11" s="87" t="s">
        <v>52</v>
      </c>
    </row>
    <row r="12" spans="1:17" x14ac:dyDescent="0.25">
      <c r="A12" s="82" t="s">
        <v>85</v>
      </c>
      <c r="B12" s="83">
        <v>0.42499999999999999</v>
      </c>
      <c r="C12" s="84">
        <v>42382</v>
      </c>
      <c r="D12" s="85">
        <v>42229</v>
      </c>
      <c r="E12" s="86">
        <v>1.000535787</v>
      </c>
      <c r="F12" s="86">
        <v>-0.126</v>
      </c>
      <c r="G12" s="86">
        <v>-0.12595435999999999</v>
      </c>
      <c r="H12" s="86">
        <v>-0.126</v>
      </c>
      <c r="I12" s="86">
        <v>-0.12595400000000001</v>
      </c>
      <c r="J12" s="87" t="s">
        <v>105</v>
      </c>
      <c r="K12" s="87"/>
      <c r="L12" s="86">
        <v>0</v>
      </c>
      <c r="M12" s="86">
        <v>-0.126</v>
      </c>
      <c r="N12" s="86">
        <v>-0.126</v>
      </c>
      <c r="O12" s="87" t="s">
        <v>50</v>
      </c>
      <c r="P12" s="87" t="s">
        <v>51</v>
      </c>
      <c r="Q12" s="87" t="s">
        <v>52</v>
      </c>
    </row>
    <row r="13" spans="1:17" x14ac:dyDescent="0.25">
      <c r="A13" s="82" t="s">
        <v>88</v>
      </c>
      <c r="B13" s="83">
        <v>0.51700000000000002</v>
      </c>
      <c r="C13" s="84">
        <v>42415</v>
      </c>
      <c r="D13" s="85">
        <v>42229</v>
      </c>
      <c r="E13" s="86">
        <v>1.000672118</v>
      </c>
      <c r="F13" s="86">
        <v>-0.13</v>
      </c>
      <c r="G13" s="86">
        <v>-0.12995915799999999</v>
      </c>
      <c r="H13" s="86">
        <v>-0.13</v>
      </c>
      <c r="I13" s="86">
        <v>-0.12995899999999999</v>
      </c>
      <c r="J13" s="87" t="s">
        <v>105</v>
      </c>
      <c r="K13" s="87"/>
      <c r="L13" s="86">
        <v>0</v>
      </c>
      <c r="M13" s="86">
        <v>-0.13</v>
      </c>
      <c r="N13" s="86">
        <v>-0.13</v>
      </c>
      <c r="O13" s="87" t="s">
        <v>50</v>
      </c>
      <c r="P13" s="87" t="s">
        <v>51</v>
      </c>
      <c r="Q13" s="87" t="s">
        <v>52</v>
      </c>
    </row>
    <row r="14" spans="1:17" x14ac:dyDescent="0.25">
      <c r="A14" s="82" t="s">
        <v>91</v>
      </c>
      <c r="B14" s="83">
        <v>0.59399999999999997</v>
      </c>
      <c r="C14" s="84">
        <v>42443</v>
      </c>
      <c r="D14" s="85">
        <v>42229</v>
      </c>
      <c r="E14" s="86">
        <v>1.0007852829999999</v>
      </c>
      <c r="F14" s="86">
        <v>-0.13200000000000001</v>
      </c>
      <c r="G14" s="86">
        <v>-0.13196466500000001</v>
      </c>
      <c r="H14" s="86">
        <v>-0.13200000000000001</v>
      </c>
      <c r="I14" s="86">
        <v>-0.131965</v>
      </c>
      <c r="J14" s="87" t="s">
        <v>105</v>
      </c>
      <c r="K14" s="87"/>
      <c r="L14" s="86">
        <v>0</v>
      </c>
      <c r="M14" s="86">
        <v>-0.13200000000000001</v>
      </c>
      <c r="N14" s="86">
        <v>-0.13200000000000001</v>
      </c>
      <c r="O14" s="87" t="s">
        <v>50</v>
      </c>
      <c r="P14" s="87" t="s">
        <v>51</v>
      </c>
      <c r="Q14" s="87" t="s">
        <v>52</v>
      </c>
    </row>
    <row r="15" spans="1:17" x14ac:dyDescent="0.25">
      <c r="A15" s="82" t="s">
        <v>94</v>
      </c>
      <c r="B15" s="83">
        <v>0.67800000000000005</v>
      </c>
      <c r="C15" s="84">
        <v>42473</v>
      </c>
      <c r="D15" s="85">
        <v>42229</v>
      </c>
      <c r="E15" s="86">
        <v>1.000902258</v>
      </c>
      <c r="F15" s="86">
        <v>-0.13300000000000001</v>
      </c>
      <c r="G15" s="86">
        <v>-0.13297149599999999</v>
      </c>
      <c r="H15" s="86">
        <v>-0.13300000000000001</v>
      </c>
      <c r="I15" s="86">
        <v>-0.13297200000000001</v>
      </c>
      <c r="J15" s="87" t="s">
        <v>105</v>
      </c>
      <c r="K15" s="87"/>
      <c r="L15" s="86">
        <v>0</v>
      </c>
      <c r="M15" s="86">
        <v>-0.13300000000000001</v>
      </c>
      <c r="N15" s="86">
        <v>-0.13300000000000001</v>
      </c>
      <c r="O15" s="87" t="s">
        <v>50</v>
      </c>
      <c r="P15" s="87" t="s">
        <v>51</v>
      </c>
      <c r="Q15" s="87" t="s">
        <v>52</v>
      </c>
    </row>
    <row r="16" spans="1:17" x14ac:dyDescent="0.25">
      <c r="A16" s="82" t="s">
        <v>97</v>
      </c>
      <c r="B16" s="83">
        <v>0.76100000000000001</v>
      </c>
      <c r="C16" s="84">
        <v>42503</v>
      </c>
      <c r="D16" s="85">
        <v>42229</v>
      </c>
      <c r="E16" s="86">
        <v>1.0010209299999999</v>
      </c>
      <c r="F16" s="86">
        <v>-0.13400000000000001</v>
      </c>
      <c r="G16" s="86">
        <v>-0.133978548</v>
      </c>
      <c r="H16" s="86">
        <v>-0.13400000000000001</v>
      </c>
      <c r="I16" s="86">
        <v>-0.13397899999999999</v>
      </c>
      <c r="J16" s="87" t="s">
        <v>105</v>
      </c>
      <c r="K16" s="87"/>
      <c r="L16" s="86">
        <v>0</v>
      </c>
      <c r="M16" s="86">
        <v>-0.13400000000000001</v>
      </c>
      <c r="N16" s="86">
        <v>-0.13400000000000001</v>
      </c>
      <c r="O16" s="87" t="s">
        <v>50</v>
      </c>
      <c r="P16" s="87" t="s">
        <v>51</v>
      </c>
      <c r="Q16" s="87" t="s">
        <v>52</v>
      </c>
    </row>
    <row r="17" spans="1:17" x14ac:dyDescent="0.25">
      <c r="A17" s="82" t="s">
        <v>100</v>
      </c>
      <c r="B17" s="83">
        <v>0.84699999999999998</v>
      </c>
      <c r="C17" s="84">
        <v>42534</v>
      </c>
      <c r="D17" s="85">
        <v>42229</v>
      </c>
      <c r="E17" s="86">
        <v>1.00114506</v>
      </c>
      <c r="F17" s="86">
        <v>-0.13500000000000001</v>
      </c>
      <c r="G17" s="86">
        <v>-0.13498607400000001</v>
      </c>
      <c r="H17" s="86">
        <v>-0.13500000000000001</v>
      </c>
      <c r="I17" s="86">
        <v>-0.13498599999999999</v>
      </c>
      <c r="J17" s="87" t="s">
        <v>105</v>
      </c>
      <c r="K17" s="87"/>
      <c r="L17" s="86">
        <v>0</v>
      </c>
      <c r="M17" s="86">
        <v>-0.13500000000000001</v>
      </c>
      <c r="N17" s="86">
        <v>-0.13500000000000001</v>
      </c>
      <c r="O17" s="87" t="s">
        <v>50</v>
      </c>
      <c r="P17" s="87" t="s">
        <v>51</v>
      </c>
      <c r="Q17" s="87" t="s">
        <v>52</v>
      </c>
    </row>
    <row r="18" spans="1:17" x14ac:dyDescent="0.25">
      <c r="A18" s="82" t="s">
        <v>103</v>
      </c>
      <c r="B18" s="83">
        <v>0.93100000000000005</v>
      </c>
      <c r="C18" s="84">
        <v>42564</v>
      </c>
      <c r="D18" s="85">
        <v>42229</v>
      </c>
      <c r="E18" s="86">
        <v>1.0012578299999999</v>
      </c>
      <c r="F18" s="86">
        <v>-0.13500000000000001</v>
      </c>
      <c r="G18" s="86">
        <v>-0.13499366900000001</v>
      </c>
      <c r="H18" s="86">
        <v>-0.13500000000000001</v>
      </c>
      <c r="I18" s="86">
        <v>-0.134994</v>
      </c>
      <c r="J18" s="87" t="s">
        <v>105</v>
      </c>
      <c r="K18" s="87"/>
      <c r="L18" s="86">
        <v>0</v>
      </c>
      <c r="M18" s="86">
        <v>-0.13500000000000001</v>
      </c>
      <c r="N18" s="86">
        <v>-0.13500000000000001</v>
      </c>
      <c r="O18" s="87" t="s">
        <v>50</v>
      </c>
      <c r="P18" s="87" t="s">
        <v>51</v>
      </c>
      <c r="Q18" s="87" t="s">
        <v>52</v>
      </c>
    </row>
    <row r="19" spans="1:17" x14ac:dyDescent="0.25">
      <c r="A19" s="82" t="s">
        <v>106</v>
      </c>
      <c r="B19" s="83">
        <v>1.022</v>
      </c>
      <c r="C19" s="84">
        <v>42597</v>
      </c>
      <c r="D19" s="85">
        <v>42229</v>
      </c>
      <c r="E19" s="86">
        <v>1.001392158</v>
      </c>
      <c r="F19" s="86">
        <v>-0.13600000000000001</v>
      </c>
      <c r="G19" s="86">
        <v>-0.13600205600000001</v>
      </c>
      <c r="H19" s="86">
        <v>-0.13600000000000001</v>
      </c>
      <c r="I19" s="86">
        <v>-0.13600200000000001</v>
      </c>
      <c r="J19" s="87" t="s">
        <v>105</v>
      </c>
      <c r="K19" s="87"/>
      <c r="L19" s="86">
        <v>0</v>
      </c>
      <c r="M19" s="86">
        <v>-0.13600000000000001</v>
      </c>
      <c r="N19" s="86">
        <v>-0.13600000000000001</v>
      </c>
      <c r="O19" s="87" t="s">
        <v>50</v>
      </c>
      <c r="P19" s="87" t="s">
        <v>51</v>
      </c>
      <c r="Q19" s="87" t="s">
        <v>52</v>
      </c>
    </row>
    <row r="20" spans="1:17" x14ac:dyDescent="0.25">
      <c r="A20" s="82" t="s">
        <v>109</v>
      </c>
      <c r="B20" s="83">
        <v>1.2749999999999999</v>
      </c>
      <c r="C20" s="84">
        <v>42688</v>
      </c>
      <c r="D20" s="85">
        <v>42229</v>
      </c>
      <c r="E20" s="86">
        <v>1.0017493049999999</v>
      </c>
      <c r="F20" s="86">
        <v>-0.13696084</v>
      </c>
      <c r="G20" s="86">
        <v>-0.13698665099999999</v>
      </c>
      <c r="H20" s="86">
        <v>-0.13700000000000001</v>
      </c>
      <c r="I20" s="86">
        <v>-0.136988</v>
      </c>
      <c r="J20" s="87" t="s">
        <v>105</v>
      </c>
      <c r="K20" s="87" t="s">
        <v>105</v>
      </c>
      <c r="L20" s="86">
        <v>0</v>
      </c>
      <c r="M20" s="86">
        <v>-0.13700000000000001</v>
      </c>
      <c r="N20" s="86">
        <v>-0.13700000000000001</v>
      </c>
      <c r="O20" s="87" t="s">
        <v>110</v>
      </c>
      <c r="P20" s="87" t="s">
        <v>51</v>
      </c>
      <c r="Q20" s="87" t="s">
        <v>52</v>
      </c>
    </row>
    <row r="21" spans="1:17" x14ac:dyDescent="0.25">
      <c r="A21" s="82" t="s">
        <v>113</v>
      </c>
      <c r="B21" s="83">
        <v>1.528</v>
      </c>
      <c r="C21" s="84">
        <v>42779</v>
      </c>
      <c r="D21" s="85">
        <v>42229</v>
      </c>
      <c r="E21" s="86">
        <v>1.0020811439999999</v>
      </c>
      <c r="F21" s="86">
        <v>-0.135937435</v>
      </c>
      <c r="G21" s="86">
        <v>-0.13598624400000001</v>
      </c>
      <c r="H21" s="86">
        <v>-0.13600000000000001</v>
      </c>
      <c r="I21" s="86">
        <v>-0.135987</v>
      </c>
      <c r="J21" s="87" t="s">
        <v>105</v>
      </c>
      <c r="K21" s="87" t="s">
        <v>105</v>
      </c>
      <c r="L21" s="86">
        <v>0</v>
      </c>
      <c r="M21" s="86">
        <v>-0.13600000000000001</v>
      </c>
      <c r="N21" s="86">
        <v>-0.13600000000000001</v>
      </c>
      <c r="O21" s="87" t="s">
        <v>110</v>
      </c>
      <c r="P21" s="87" t="s">
        <v>51</v>
      </c>
      <c r="Q21" s="87" t="s">
        <v>52</v>
      </c>
    </row>
    <row r="22" spans="1:17" x14ac:dyDescent="0.25">
      <c r="A22" s="82" t="s">
        <v>116</v>
      </c>
      <c r="B22" s="83">
        <v>1.7809999999999999</v>
      </c>
      <c r="C22" s="84">
        <v>42870</v>
      </c>
      <c r="D22" s="85">
        <v>42229</v>
      </c>
      <c r="E22" s="86">
        <v>1.002336713</v>
      </c>
      <c r="F22" s="86">
        <v>-0.13092912800000001</v>
      </c>
      <c r="G22" s="86">
        <v>-0.130996106</v>
      </c>
      <c r="H22" s="86">
        <v>-0.13100000000000001</v>
      </c>
      <c r="I22" s="86">
        <v>-0.130993</v>
      </c>
      <c r="J22" s="87" t="s">
        <v>105</v>
      </c>
      <c r="K22" s="87" t="s">
        <v>105</v>
      </c>
      <c r="L22" s="86">
        <v>0</v>
      </c>
      <c r="M22" s="86">
        <v>-0.13100000000000001</v>
      </c>
      <c r="N22" s="86">
        <v>-0.13100000000000001</v>
      </c>
      <c r="O22" s="87" t="s">
        <v>110</v>
      </c>
      <c r="P22" s="87" t="s">
        <v>51</v>
      </c>
      <c r="Q22" s="87" t="s">
        <v>52</v>
      </c>
    </row>
    <row r="23" spans="1:17" x14ac:dyDescent="0.25">
      <c r="A23" s="82" t="s">
        <v>119</v>
      </c>
      <c r="B23" s="83">
        <v>2.0329999999999999</v>
      </c>
      <c r="C23" s="84">
        <v>42961</v>
      </c>
      <c r="D23" s="85">
        <v>42229</v>
      </c>
      <c r="E23" s="86">
        <v>1.002505867</v>
      </c>
      <c r="F23" s="86">
        <v>-0.122931305</v>
      </c>
      <c r="G23" s="86">
        <v>-0.123009482</v>
      </c>
      <c r="H23" s="86">
        <v>-0.123</v>
      </c>
      <c r="I23" s="86">
        <v>-0.123002</v>
      </c>
      <c r="J23" s="87" t="s">
        <v>105</v>
      </c>
      <c r="K23" s="87" t="s">
        <v>105</v>
      </c>
      <c r="L23" s="86">
        <v>0</v>
      </c>
      <c r="M23" s="86">
        <v>-0.123</v>
      </c>
      <c r="N23" s="86">
        <v>-0.123</v>
      </c>
      <c r="O23" s="87" t="s">
        <v>110</v>
      </c>
      <c r="P23" s="87" t="s">
        <v>51</v>
      </c>
      <c r="Q23" s="87" t="s">
        <v>52</v>
      </c>
    </row>
    <row r="24" spans="1:17" x14ac:dyDescent="0.25">
      <c r="A24" s="82" t="s">
        <v>122</v>
      </c>
      <c r="B24" s="83">
        <v>3.044</v>
      </c>
      <c r="C24" s="84">
        <v>43325</v>
      </c>
      <c r="D24" s="85">
        <v>42229</v>
      </c>
      <c r="E24" s="86">
        <v>1.002074339</v>
      </c>
      <c r="F24" s="86">
        <v>-6.7994182E-2</v>
      </c>
      <c r="G24" s="86">
        <v>-6.8041496000000007E-2</v>
      </c>
      <c r="H24" s="86">
        <v>-6.8000000000000005E-2</v>
      </c>
      <c r="I24" s="86">
        <v>-6.8000000000000005E-2</v>
      </c>
      <c r="J24" s="87" t="s">
        <v>105</v>
      </c>
      <c r="K24" s="87" t="s">
        <v>105</v>
      </c>
      <c r="L24" s="86">
        <v>0</v>
      </c>
      <c r="M24" s="86">
        <v>-6.8000000000000005E-2</v>
      </c>
      <c r="N24" s="86">
        <v>-6.8000000000000005E-2</v>
      </c>
      <c r="O24" s="87" t="s">
        <v>110</v>
      </c>
      <c r="P24" s="87" t="s">
        <v>51</v>
      </c>
      <c r="Q24" s="87" t="s">
        <v>52</v>
      </c>
    </row>
    <row r="25" spans="1:17" x14ac:dyDescent="0.25">
      <c r="A25" s="82" t="s">
        <v>125</v>
      </c>
      <c r="B25" s="83">
        <v>4.0579999999999998</v>
      </c>
      <c r="C25" s="84">
        <v>43690</v>
      </c>
      <c r="D25" s="85">
        <v>42229</v>
      </c>
      <c r="E25" s="86">
        <v>0.99898416099999998</v>
      </c>
      <c r="F25" s="86">
        <v>2.5056403000000001E-2</v>
      </c>
      <c r="G25" s="86">
        <v>2.5046809E-2</v>
      </c>
      <c r="H25" s="86">
        <v>2.5000000000000001E-2</v>
      </c>
      <c r="I25" s="86">
        <v>2.5000000000000001E-2</v>
      </c>
      <c r="J25" s="87" t="s">
        <v>105</v>
      </c>
      <c r="K25" s="87" t="s">
        <v>105</v>
      </c>
      <c r="L25" s="86">
        <v>0</v>
      </c>
      <c r="M25" s="86">
        <v>2.5000000000000001E-2</v>
      </c>
      <c r="N25" s="86">
        <v>2.5000000000000001E-2</v>
      </c>
      <c r="O25" s="87" t="s">
        <v>110</v>
      </c>
      <c r="P25" s="87" t="s">
        <v>51</v>
      </c>
      <c r="Q25" s="87" t="s">
        <v>52</v>
      </c>
    </row>
    <row r="26" spans="1:17" x14ac:dyDescent="0.25">
      <c r="A26" s="82" t="s">
        <v>128</v>
      </c>
      <c r="B26" s="83">
        <v>5.0750000000000002</v>
      </c>
      <c r="C26" s="84">
        <v>44056</v>
      </c>
      <c r="D26" s="85">
        <v>42229</v>
      </c>
      <c r="E26" s="86">
        <v>0.99294873100000003</v>
      </c>
      <c r="F26" s="86">
        <v>0.139927932</v>
      </c>
      <c r="G26" s="86">
        <v>0.13953068699999999</v>
      </c>
      <c r="H26" s="86">
        <v>0.13900000000000001</v>
      </c>
      <c r="I26" s="86">
        <v>0.13899800000000001</v>
      </c>
      <c r="J26" s="87" t="s">
        <v>105</v>
      </c>
      <c r="K26" s="87" t="s">
        <v>105</v>
      </c>
      <c r="L26" s="86">
        <v>0</v>
      </c>
      <c r="M26" s="86">
        <v>0.13900000000000001</v>
      </c>
      <c r="N26" s="86">
        <v>0.13900000000000001</v>
      </c>
      <c r="O26" s="87" t="s">
        <v>110</v>
      </c>
      <c r="P26" s="87" t="s">
        <v>51</v>
      </c>
      <c r="Q26" s="87" t="s">
        <v>52</v>
      </c>
    </row>
    <row r="27" spans="1:17" x14ac:dyDescent="0.25">
      <c r="A27" s="82" t="s">
        <v>131</v>
      </c>
      <c r="B27" s="83">
        <v>6.0890000000000004</v>
      </c>
      <c r="C27" s="84">
        <v>44421</v>
      </c>
      <c r="D27" s="85">
        <v>42229</v>
      </c>
      <c r="E27" s="86">
        <v>0.98373173000000003</v>
      </c>
      <c r="F27" s="86">
        <v>0.27159805300000001</v>
      </c>
      <c r="G27" s="86">
        <v>0.26973990399999997</v>
      </c>
      <c r="H27" s="86">
        <v>0.26800000000000002</v>
      </c>
      <c r="I27" s="86">
        <v>0.26799400000000001</v>
      </c>
      <c r="J27" s="87" t="s">
        <v>105</v>
      </c>
      <c r="K27" s="87" t="s">
        <v>105</v>
      </c>
      <c r="L27" s="86">
        <v>0</v>
      </c>
      <c r="M27" s="86">
        <v>0.26800000000000002</v>
      </c>
      <c r="N27" s="86">
        <v>0.26800000000000002</v>
      </c>
      <c r="O27" s="87" t="s">
        <v>110</v>
      </c>
      <c r="P27" s="87" t="s">
        <v>51</v>
      </c>
      <c r="Q27" s="87" t="s">
        <v>52</v>
      </c>
    </row>
    <row r="28" spans="1:17" x14ac:dyDescent="0.25">
      <c r="A28" s="82" t="s">
        <v>134</v>
      </c>
      <c r="B28" s="83">
        <v>7.1079999999999997</v>
      </c>
      <c r="C28" s="84">
        <v>44788</v>
      </c>
      <c r="D28" s="85">
        <v>42229</v>
      </c>
      <c r="E28" s="86">
        <v>0.97140479899999999</v>
      </c>
      <c r="F28" s="86">
        <v>0.41411896199999998</v>
      </c>
      <c r="G28" s="86">
        <v>0.40897482600000001</v>
      </c>
      <c r="H28" s="86">
        <v>0.40500000000000003</v>
      </c>
      <c r="I28" s="86">
        <v>0.40498499999999998</v>
      </c>
      <c r="J28" s="87" t="s">
        <v>105</v>
      </c>
      <c r="K28" s="87" t="s">
        <v>105</v>
      </c>
      <c r="L28" s="86">
        <v>0</v>
      </c>
      <c r="M28" s="86">
        <v>0.40500000000000003</v>
      </c>
      <c r="N28" s="86">
        <v>0.40500000000000003</v>
      </c>
      <c r="O28" s="87" t="s">
        <v>110</v>
      </c>
      <c r="P28" s="87" t="s">
        <v>51</v>
      </c>
      <c r="Q28" s="87" t="s">
        <v>52</v>
      </c>
    </row>
    <row r="29" spans="1:17" x14ac:dyDescent="0.25">
      <c r="A29" s="82" t="s">
        <v>137</v>
      </c>
      <c r="B29" s="83">
        <v>8.1189999999999998</v>
      </c>
      <c r="C29" s="84">
        <v>45152</v>
      </c>
      <c r="D29" s="85">
        <v>42229</v>
      </c>
      <c r="E29" s="86">
        <v>0.95720869399999997</v>
      </c>
      <c r="F29" s="86">
        <v>0.55058274500000004</v>
      </c>
      <c r="G29" s="86">
        <v>0.54008417399999997</v>
      </c>
      <c r="H29" s="86">
        <v>0.53300000000000003</v>
      </c>
      <c r="I29" s="86">
        <v>0.53297399999999995</v>
      </c>
      <c r="J29" s="87" t="s">
        <v>105</v>
      </c>
      <c r="K29" s="87" t="s">
        <v>105</v>
      </c>
      <c r="L29" s="86">
        <v>0</v>
      </c>
      <c r="M29" s="86">
        <v>0.53300000000000003</v>
      </c>
      <c r="N29" s="86">
        <v>0.53300000000000003</v>
      </c>
      <c r="O29" s="87" t="s">
        <v>110</v>
      </c>
      <c r="P29" s="87" t="s">
        <v>51</v>
      </c>
      <c r="Q29" s="87" t="s">
        <v>52</v>
      </c>
    </row>
    <row r="30" spans="1:17" x14ac:dyDescent="0.25">
      <c r="A30" s="82" t="s">
        <v>140</v>
      </c>
      <c r="B30" s="83">
        <v>9.1329999999999991</v>
      </c>
      <c r="C30" s="84">
        <v>45517</v>
      </c>
      <c r="D30" s="85">
        <v>42229</v>
      </c>
      <c r="E30" s="86">
        <v>0.94125305199999998</v>
      </c>
      <c r="F30" s="86">
        <v>0.68336007399999998</v>
      </c>
      <c r="G30" s="86">
        <v>0.66508430399999996</v>
      </c>
      <c r="H30" s="86">
        <v>0.65400599999999998</v>
      </c>
      <c r="I30" s="86">
        <v>0.65396600000000005</v>
      </c>
      <c r="J30" s="87" t="s">
        <v>105</v>
      </c>
      <c r="K30" s="87" t="s">
        <v>105</v>
      </c>
      <c r="L30" s="86">
        <v>0</v>
      </c>
      <c r="M30" s="86">
        <v>0.65400000000000003</v>
      </c>
      <c r="N30" s="86">
        <v>0.65400000000000003</v>
      </c>
      <c r="O30" s="87" t="s">
        <v>110</v>
      </c>
      <c r="P30" s="87" t="s">
        <v>51</v>
      </c>
      <c r="Q30" s="87" t="s">
        <v>52</v>
      </c>
    </row>
    <row r="31" spans="1:17" x14ac:dyDescent="0.25">
      <c r="A31" s="82" t="s">
        <v>143</v>
      </c>
      <c r="B31" s="83">
        <v>10.147</v>
      </c>
      <c r="C31" s="84">
        <v>45882</v>
      </c>
      <c r="D31" s="85">
        <v>42229</v>
      </c>
      <c r="E31" s="86">
        <v>0.92440988499999999</v>
      </c>
      <c r="F31" s="86">
        <v>0.80584822700000003</v>
      </c>
      <c r="G31" s="86">
        <v>0.777601074</v>
      </c>
      <c r="H31" s="86">
        <v>0.76200000000000001</v>
      </c>
      <c r="I31" s="86">
        <v>0.76194700000000004</v>
      </c>
      <c r="J31" s="87" t="s">
        <v>105</v>
      </c>
      <c r="K31" s="87" t="s">
        <v>105</v>
      </c>
      <c r="L31" s="86">
        <v>0</v>
      </c>
      <c r="M31" s="86">
        <v>0.76200000000000001</v>
      </c>
      <c r="N31" s="86">
        <v>0.76200000000000001</v>
      </c>
      <c r="O31" s="87" t="s">
        <v>110</v>
      </c>
      <c r="P31" s="87" t="s">
        <v>51</v>
      </c>
      <c r="Q31" s="87" t="s">
        <v>52</v>
      </c>
    </row>
    <row r="32" spans="1:17" x14ac:dyDescent="0.25">
      <c r="A32" s="82" t="s">
        <v>146</v>
      </c>
      <c r="B32" s="83">
        <v>11.161</v>
      </c>
      <c r="C32" s="84">
        <v>46247</v>
      </c>
      <c r="D32" s="85">
        <v>42229</v>
      </c>
      <c r="E32" s="86">
        <v>0.90688914600000003</v>
      </c>
      <c r="F32" s="86">
        <v>0.919895876</v>
      </c>
      <c r="G32" s="86">
        <v>0.87952021899999999</v>
      </c>
      <c r="H32" s="86">
        <v>0.85899899999999996</v>
      </c>
      <c r="I32" s="86">
        <v>0.85893399999999998</v>
      </c>
      <c r="J32" s="87" t="s">
        <v>105</v>
      </c>
      <c r="K32" s="87" t="s">
        <v>105</v>
      </c>
      <c r="L32" s="86">
        <v>0</v>
      </c>
      <c r="M32" s="86">
        <v>0.85899999999999999</v>
      </c>
      <c r="N32" s="86">
        <v>0.85899999999999999</v>
      </c>
      <c r="O32" s="87" t="s">
        <v>110</v>
      </c>
      <c r="P32" s="87" t="s">
        <v>51</v>
      </c>
      <c r="Q32" s="87" t="s">
        <v>52</v>
      </c>
    </row>
    <row r="33" spans="1:17" x14ac:dyDescent="0.25">
      <c r="A33" s="82" t="s">
        <v>149</v>
      </c>
      <c r="B33" s="83">
        <v>12.175000000000001</v>
      </c>
      <c r="C33" s="84">
        <v>46612</v>
      </c>
      <c r="D33" s="85">
        <v>42229</v>
      </c>
      <c r="E33" s="86">
        <v>0.88916531600000004</v>
      </c>
      <c r="F33" s="86">
        <v>1.023821401</v>
      </c>
      <c r="G33" s="86">
        <v>0.96953308500000002</v>
      </c>
      <c r="H33" s="86">
        <v>0.943998</v>
      </c>
      <c r="I33" s="86">
        <v>0.94391999999999998</v>
      </c>
      <c r="J33" s="87" t="s">
        <v>105</v>
      </c>
      <c r="K33" s="87" t="s">
        <v>105</v>
      </c>
      <c r="L33" s="86">
        <v>0</v>
      </c>
      <c r="M33" s="86">
        <v>0.94399999999999995</v>
      </c>
      <c r="N33" s="86">
        <v>0.94399999999999995</v>
      </c>
      <c r="O33" s="87" t="s">
        <v>110</v>
      </c>
      <c r="P33" s="87" t="s">
        <v>51</v>
      </c>
      <c r="Q33" s="87" t="s">
        <v>52</v>
      </c>
    </row>
    <row r="34" spans="1:17" x14ac:dyDescent="0.25">
      <c r="A34" s="82" t="s">
        <v>179</v>
      </c>
      <c r="B34" s="83">
        <v>13.194000000000001</v>
      </c>
      <c r="C34" s="84">
        <v>46979</v>
      </c>
      <c r="D34" s="85">
        <v>42229</v>
      </c>
      <c r="E34" s="86">
        <v>0.87268876699999998</v>
      </c>
      <c r="F34" s="86">
        <v>1.105646334</v>
      </c>
      <c r="G34" s="86">
        <v>1.037417228</v>
      </c>
      <c r="H34" s="86">
        <v>1.007954</v>
      </c>
      <c r="I34" s="86">
        <v>1.007865</v>
      </c>
      <c r="J34" s="87"/>
      <c r="K34" s="87"/>
      <c r="L34" s="86"/>
      <c r="M34" s="86"/>
      <c r="N34" s="86"/>
      <c r="O34" s="87"/>
      <c r="P34" s="87"/>
      <c r="Q34" s="87"/>
    </row>
    <row r="35" spans="1:17" x14ac:dyDescent="0.25">
      <c r="A35" s="82" t="s">
        <v>180</v>
      </c>
      <c r="B35" s="83">
        <v>14.206</v>
      </c>
      <c r="C35" s="84">
        <v>47343</v>
      </c>
      <c r="D35" s="85">
        <v>42229</v>
      </c>
      <c r="E35" s="86">
        <v>0.85541</v>
      </c>
      <c r="F35" s="86">
        <v>1.1898869759999999</v>
      </c>
      <c r="G35" s="86">
        <v>1.105455039</v>
      </c>
      <c r="H35" s="86">
        <v>1.071391</v>
      </c>
      <c r="I35" s="86">
        <v>1.071291</v>
      </c>
      <c r="J35" s="87"/>
      <c r="K35" s="87"/>
      <c r="L35" s="86"/>
      <c r="M35" s="86"/>
      <c r="N35" s="86"/>
      <c r="O35" s="87"/>
      <c r="P35" s="87"/>
      <c r="Q35" s="87"/>
    </row>
    <row r="36" spans="1:17" x14ac:dyDescent="0.25">
      <c r="A36" s="82" t="s">
        <v>152</v>
      </c>
      <c r="B36" s="83">
        <v>15.218999999999999</v>
      </c>
      <c r="C36" s="84">
        <v>47708</v>
      </c>
      <c r="D36" s="85">
        <v>42229</v>
      </c>
      <c r="E36" s="86">
        <v>0.83719158400000004</v>
      </c>
      <c r="F36" s="86">
        <v>1.277771497</v>
      </c>
      <c r="G36" s="86">
        <v>1.174443769</v>
      </c>
      <c r="H36" s="86">
        <v>1.1349990000000001</v>
      </c>
      <c r="I36" s="86">
        <v>1.1348879999999999</v>
      </c>
      <c r="J36" s="87" t="s">
        <v>105</v>
      </c>
      <c r="K36" s="87" t="s">
        <v>105</v>
      </c>
      <c r="L36" s="86">
        <v>0</v>
      </c>
      <c r="M36" s="86">
        <v>1.135</v>
      </c>
      <c r="N36" s="86">
        <v>1.135</v>
      </c>
      <c r="O36" s="87" t="s">
        <v>110</v>
      </c>
      <c r="P36" s="87" t="s">
        <v>51</v>
      </c>
      <c r="Q36" s="87" t="s">
        <v>52</v>
      </c>
    </row>
    <row r="37" spans="1:17" x14ac:dyDescent="0.25">
      <c r="A37" s="82" t="s">
        <v>181</v>
      </c>
      <c r="B37" s="83">
        <v>16.233000000000001</v>
      </c>
      <c r="C37" s="84">
        <v>48073</v>
      </c>
      <c r="D37" s="85">
        <v>42229</v>
      </c>
      <c r="E37" s="86">
        <v>0.82262792699999998</v>
      </c>
      <c r="F37" s="86">
        <v>1.3282324459999999</v>
      </c>
      <c r="G37" s="86">
        <v>1.210042405</v>
      </c>
      <c r="H37" s="86">
        <v>1.1685779999999999</v>
      </c>
      <c r="I37" s="86">
        <v>1.1684619999999999</v>
      </c>
      <c r="J37" s="87"/>
      <c r="K37" s="87"/>
      <c r="L37" s="86"/>
      <c r="M37" s="86"/>
      <c r="N37" s="86"/>
      <c r="O37" s="87"/>
      <c r="P37" s="87"/>
      <c r="Q37" s="87"/>
    </row>
    <row r="38" spans="1:17" x14ac:dyDescent="0.25">
      <c r="A38" s="82" t="s">
        <v>182</v>
      </c>
      <c r="B38" s="83">
        <v>17.25</v>
      </c>
      <c r="C38" s="84">
        <v>48439</v>
      </c>
      <c r="D38" s="85">
        <v>42229</v>
      </c>
      <c r="E38" s="86">
        <v>0.80764502400000004</v>
      </c>
      <c r="F38" s="86">
        <v>1.3806824499999999</v>
      </c>
      <c r="G38" s="86">
        <v>1.246150659</v>
      </c>
      <c r="H38" s="86">
        <v>1.202253</v>
      </c>
      <c r="I38" s="86">
        <v>1.2021299999999999</v>
      </c>
      <c r="J38" s="87"/>
      <c r="K38" s="87"/>
      <c r="L38" s="86"/>
      <c r="M38" s="86"/>
      <c r="N38" s="86"/>
      <c r="O38" s="87"/>
      <c r="P38" s="87"/>
      <c r="Q38" s="87"/>
    </row>
    <row r="39" spans="1:17" x14ac:dyDescent="0.25">
      <c r="A39" s="82" t="s">
        <v>183</v>
      </c>
      <c r="B39" s="83">
        <v>18.268999999999998</v>
      </c>
      <c r="C39" s="84">
        <v>48806</v>
      </c>
      <c r="D39" s="85">
        <v>42229</v>
      </c>
      <c r="E39" s="86">
        <v>0.79225978600000002</v>
      </c>
      <c r="F39" s="86">
        <v>1.4352502199999999</v>
      </c>
      <c r="G39" s="86">
        <v>1.28277755</v>
      </c>
      <c r="H39" s="86">
        <v>1.2360199999999999</v>
      </c>
      <c r="I39" s="86">
        <v>1.235889</v>
      </c>
      <c r="J39" s="87"/>
      <c r="K39" s="87"/>
      <c r="L39" s="86"/>
      <c r="M39" s="86"/>
      <c r="N39" s="86"/>
      <c r="O39" s="87"/>
      <c r="P39" s="87"/>
      <c r="Q39" s="87"/>
    </row>
    <row r="40" spans="1:17" x14ac:dyDescent="0.25">
      <c r="A40" s="82" t="s">
        <v>184</v>
      </c>
      <c r="B40" s="83">
        <v>19.280999999999999</v>
      </c>
      <c r="C40" s="84">
        <v>49170</v>
      </c>
      <c r="D40" s="85">
        <v>42229</v>
      </c>
      <c r="E40" s="86">
        <v>0.776661775</v>
      </c>
      <c r="F40" s="86">
        <v>1.491459919</v>
      </c>
      <c r="G40" s="86">
        <v>1.3195379359999999</v>
      </c>
      <c r="H40" s="86">
        <v>1.2695069999999999</v>
      </c>
      <c r="I40" s="86">
        <v>1.2693669999999999</v>
      </c>
      <c r="J40" s="87"/>
      <c r="K40" s="87"/>
      <c r="L40" s="86"/>
      <c r="M40" s="86"/>
      <c r="N40" s="86"/>
      <c r="O40" s="87"/>
      <c r="P40" s="87"/>
      <c r="Q40" s="87"/>
    </row>
    <row r="41" spans="1:17" x14ac:dyDescent="0.25">
      <c r="A41" s="82" t="s">
        <v>155</v>
      </c>
      <c r="B41" s="83">
        <v>20.292000000000002</v>
      </c>
      <c r="C41" s="84">
        <v>49534</v>
      </c>
      <c r="D41" s="85">
        <v>42229</v>
      </c>
      <c r="E41" s="86">
        <v>0.76074744900000002</v>
      </c>
      <c r="F41" s="86">
        <v>1.5498809920000001</v>
      </c>
      <c r="G41" s="86">
        <v>1.356737753</v>
      </c>
      <c r="H41" s="86">
        <v>1.3029980000000001</v>
      </c>
      <c r="I41" s="86">
        <v>1.302851</v>
      </c>
      <c r="J41" s="87" t="s">
        <v>105</v>
      </c>
      <c r="K41" s="87" t="s">
        <v>105</v>
      </c>
      <c r="L41" s="86">
        <v>0</v>
      </c>
      <c r="M41" s="86">
        <v>1.3029999999999999</v>
      </c>
      <c r="N41" s="86">
        <v>1.3029999999999999</v>
      </c>
      <c r="O41" s="87" t="s">
        <v>110</v>
      </c>
      <c r="P41" s="87" t="s">
        <v>51</v>
      </c>
      <c r="Q41" s="87" t="s">
        <v>52</v>
      </c>
    </row>
    <row r="42" spans="1:17" x14ac:dyDescent="0.25">
      <c r="A42" s="82" t="s">
        <v>185</v>
      </c>
      <c r="B42" s="83">
        <v>21.308</v>
      </c>
      <c r="C42" s="84">
        <v>49900</v>
      </c>
      <c r="D42" s="85">
        <v>42229</v>
      </c>
      <c r="E42" s="86">
        <v>0.74864642699999995</v>
      </c>
      <c r="F42" s="86">
        <v>1.575646627</v>
      </c>
      <c r="G42" s="86">
        <v>1.3678397470000001</v>
      </c>
      <c r="H42" s="86">
        <v>1.3144169999999999</v>
      </c>
      <c r="I42" s="86">
        <v>1.314268</v>
      </c>
      <c r="J42" s="87"/>
      <c r="K42" s="87"/>
      <c r="L42" s="86"/>
      <c r="M42" s="86"/>
      <c r="N42" s="86"/>
      <c r="O42" s="87"/>
      <c r="P42" s="87"/>
      <c r="Q42" s="87"/>
    </row>
    <row r="43" spans="1:17" ht="21" x14ac:dyDescent="0.25">
      <c r="A43" s="82" t="s">
        <v>186</v>
      </c>
      <c r="B43" s="83">
        <v>22.321999999999999</v>
      </c>
      <c r="C43" s="84">
        <v>50265</v>
      </c>
      <c r="D43" s="85">
        <v>42229</v>
      </c>
      <c r="E43" s="86">
        <v>0.73656772299999995</v>
      </c>
      <c r="F43" s="86">
        <v>1.602207921</v>
      </c>
      <c r="G43" s="86">
        <v>1.3791534169999999</v>
      </c>
      <c r="H43" s="86">
        <v>1.325801</v>
      </c>
      <c r="I43" s="86">
        <v>1.3256509999999999</v>
      </c>
      <c r="J43" s="87"/>
      <c r="K43" s="87"/>
      <c r="L43" s="86"/>
      <c r="M43" s="86"/>
      <c r="N43" s="86"/>
      <c r="O43" s="87"/>
      <c r="P43" s="87"/>
      <c r="Q43" s="87"/>
    </row>
    <row r="44" spans="1:17" ht="21" x14ac:dyDescent="0.25">
      <c r="A44" s="82" t="s">
        <v>187</v>
      </c>
      <c r="B44" s="83">
        <v>23.335999999999999</v>
      </c>
      <c r="C44" s="84">
        <v>50630</v>
      </c>
      <c r="D44" s="85">
        <v>42229</v>
      </c>
      <c r="E44" s="86">
        <v>0.72448277900000002</v>
      </c>
      <c r="F44" s="86">
        <v>1.629641962</v>
      </c>
      <c r="G44" s="86">
        <v>1.3906910480000001</v>
      </c>
      <c r="H44" s="86">
        <v>1.3371930000000001</v>
      </c>
      <c r="I44" s="86">
        <v>1.33704</v>
      </c>
      <c r="J44" s="87"/>
      <c r="K44" s="87"/>
      <c r="L44" s="86"/>
      <c r="M44" s="86"/>
      <c r="N44" s="86"/>
      <c r="O44" s="87"/>
      <c r="P44" s="87"/>
      <c r="Q44" s="87"/>
    </row>
    <row r="45" spans="1:17" ht="21" x14ac:dyDescent="0.25">
      <c r="A45" s="82" t="s">
        <v>188</v>
      </c>
      <c r="B45" s="83">
        <v>24.356000000000002</v>
      </c>
      <c r="C45" s="84">
        <v>50997</v>
      </c>
      <c r="D45" s="85">
        <v>42229</v>
      </c>
      <c r="E45" s="86">
        <v>0.71233002999999995</v>
      </c>
      <c r="F45" s="86">
        <v>1.658117241</v>
      </c>
      <c r="G45" s="86">
        <v>1.402502066</v>
      </c>
      <c r="H45" s="86">
        <v>1.3486389999999999</v>
      </c>
      <c r="I45" s="86">
        <v>1.3484830000000001</v>
      </c>
      <c r="J45" s="87"/>
      <c r="K45" s="87"/>
      <c r="L45" s="86"/>
      <c r="M45" s="86"/>
      <c r="N45" s="86"/>
      <c r="O45" s="87"/>
      <c r="P45" s="87"/>
      <c r="Q45" s="87"/>
    </row>
    <row r="46" spans="1:17" x14ac:dyDescent="0.25">
      <c r="A46" s="82" t="s">
        <v>158</v>
      </c>
      <c r="B46" s="83">
        <v>25.367000000000001</v>
      </c>
      <c r="C46" s="84">
        <v>51361</v>
      </c>
      <c r="D46" s="85">
        <v>42229</v>
      </c>
      <c r="E46" s="86">
        <v>0.70027808800000002</v>
      </c>
      <c r="F46" s="86">
        <v>1.6872698820000001</v>
      </c>
      <c r="G46" s="86">
        <v>1.4144211149999999</v>
      </c>
      <c r="H46" s="86">
        <v>1.359999</v>
      </c>
      <c r="I46" s="86">
        <v>1.359839</v>
      </c>
      <c r="J46" s="87" t="s">
        <v>105</v>
      </c>
      <c r="K46" s="87" t="s">
        <v>105</v>
      </c>
      <c r="L46" s="86">
        <v>0</v>
      </c>
      <c r="M46" s="86">
        <v>1.36</v>
      </c>
      <c r="N46" s="86">
        <v>1.36</v>
      </c>
      <c r="O46" s="87" t="s">
        <v>110</v>
      </c>
      <c r="P46" s="87" t="s">
        <v>51</v>
      </c>
      <c r="Q46" s="87" t="s">
        <v>52</v>
      </c>
    </row>
    <row r="47" spans="1:17" ht="21" x14ac:dyDescent="0.25">
      <c r="A47" s="82" t="s">
        <v>189</v>
      </c>
      <c r="B47" s="83">
        <v>26.381</v>
      </c>
      <c r="C47" s="84">
        <v>51726</v>
      </c>
      <c r="D47" s="85">
        <v>42229</v>
      </c>
      <c r="E47" s="86">
        <v>0.68949876300000001</v>
      </c>
      <c r="F47" s="86">
        <v>1.7070486789999999</v>
      </c>
      <c r="G47" s="86">
        <v>1.419312841</v>
      </c>
      <c r="H47" s="86">
        <v>1.3655930000000001</v>
      </c>
      <c r="I47" s="86">
        <v>1.3654329999999999</v>
      </c>
      <c r="J47" s="87"/>
      <c r="K47" s="87"/>
      <c r="L47" s="86"/>
      <c r="M47" s="86"/>
      <c r="N47" s="86"/>
      <c r="O47" s="87"/>
      <c r="P47" s="87"/>
      <c r="Q47" s="87"/>
    </row>
    <row r="48" spans="1:17" ht="21" x14ac:dyDescent="0.25">
      <c r="A48" s="82" t="s">
        <v>190</v>
      </c>
      <c r="B48" s="83">
        <v>27.393999999999998</v>
      </c>
      <c r="C48" s="84">
        <v>52091</v>
      </c>
      <c r="D48" s="85">
        <v>42229</v>
      </c>
      <c r="E48" s="86">
        <v>0.67879010200000001</v>
      </c>
      <c r="F48" s="86">
        <v>1.7273920650000001</v>
      </c>
      <c r="G48" s="86">
        <v>1.4243622339999999</v>
      </c>
      <c r="H48" s="86">
        <v>1.371184</v>
      </c>
      <c r="I48" s="86">
        <v>1.371024</v>
      </c>
      <c r="J48" s="87"/>
      <c r="K48" s="87"/>
      <c r="L48" s="86"/>
      <c r="M48" s="86"/>
      <c r="N48" s="86"/>
      <c r="O48" s="87"/>
      <c r="P48" s="87"/>
      <c r="Q48" s="87"/>
    </row>
    <row r="49" spans="1:17" ht="21" x14ac:dyDescent="0.25">
      <c r="A49" s="82" t="s">
        <v>191</v>
      </c>
      <c r="B49" s="83">
        <v>28.408000000000001</v>
      </c>
      <c r="C49" s="84">
        <v>52456</v>
      </c>
      <c r="D49" s="85">
        <v>42229</v>
      </c>
      <c r="E49" s="86">
        <v>0.66815292999999998</v>
      </c>
      <c r="F49" s="86">
        <v>1.748301597</v>
      </c>
      <c r="G49" s="86">
        <v>1.4295581260000001</v>
      </c>
      <c r="H49" s="86">
        <v>1.376781</v>
      </c>
      <c r="I49" s="86">
        <v>1.37662</v>
      </c>
      <c r="J49" s="87"/>
      <c r="K49" s="87"/>
      <c r="L49" s="86"/>
      <c r="M49" s="86"/>
      <c r="N49" s="86"/>
      <c r="O49" s="87"/>
      <c r="P49" s="87"/>
      <c r="Q49" s="87"/>
    </row>
    <row r="50" spans="1:17" ht="21" x14ac:dyDescent="0.25">
      <c r="A50" s="82" t="s">
        <v>192</v>
      </c>
      <c r="B50" s="83">
        <v>29.431000000000001</v>
      </c>
      <c r="C50" s="84">
        <v>52824</v>
      </c>
      <c r="D50" s="85">
        <v>42229</v>
      </c>
      <c r="E50" s="86">
        <v>0.65750211400000003</v>
      </c>
      <c r="F50" s="86">
        <v>1.7699552279999999</v>
      </c>
      <c r="G50" s="86">
        <v>1.434932286</v>
      </c>
      <c r="H50" s="86">
        <v>1.3824240000000001</v>
      </c>
      <c r="I50" s="86">
        <v>1.382261</v>
      </c>
      <c r="J50" s="87"/>
      <c r="K50" s="87"/>
      <c r="L50" s="86"/>
      <c r="M50" s="86"/>
      <c r="N50" s="86"/>
      <c r="O50" s="87"/>
      <c r="P50" s="87"/>
      <c r="Q50" s="87"/>
    </row>
    <row r="51" spans="1:17" x14ac:dyDescent="0.25">
      <c r="A51" s="82" t="s">
        <v>161</v>
      </c>
      <c r="B51" s="83">
        <v>30.442</v>
      </c>
      <c r="C51" s="84">
        <v>53188</v>
      </c>
      <c r="D51" s="85">
        <v>42229</v>
      </c>
      <c r="E51" s="86">
        <v>0.64703932399999997</v>
      </c>
      <c r="F51" s="86">
        <v>1.791955497</v>
      </c>
      <c r="G51" s="86">
        <v>1.4403812890000001</v>
      </c>
      <c r="H51" s="86">
        <v>1.387996</v>
      </c>
      <c r="I51" s="86">
        <v>1.387829</v>
      </c>
      <c r="J51" s="87" t="s">
        <v>105</v>
      </c>
      <c r="K51" s="87" t="s">
        <v>105</v>
      </c>
      <c r="L51" s="86">
        <v>0</v>
      </c>
      <c r="M51" s="86">
        <v>1.3879999999999999</v>
      </c>
      <c r="N51" s="86">
        <v>1.3879999999999999</v>
      </c>
      <c r="O51" s="87" t="s">
        <v>110</v>
      </c>
      <c r="P51" s="87" t="s">
        <v>51</v>
      </c>
      <c r="Q51" s="87" t="s">
        <v>52</v>
      </c>
    </row>
    <row r="52" spans="1:17" x14ac:dyDescent="0.25">
      <c r="A52" s="82" t="s">
        <v>193</v>
      </c>
      <c r="B52" s="83">
        <v>31.452999999999999</v>
      </c>
      <c r="C52" s="84">
        <v>53552</v>
      </c>
      <c r="D52" s="85">
        <v>42229</v>
      </c>
      <c r="E52" s="86">
        <v>0.63713580000000003</v>
      </c>
      <c r="F52" s="86">
        <v>1.8107275439999999</v>
      </c>
      <c r="G52" s="86">
        <v>1.443491324</v>
      </c>
      <c r="H52" s="86">
        <v>1.391686</v>
      </c>
      <c r="I52" s="86">
        <v>1.391519</v>
      </c>
      <c r="J52" s="87"/>
      <c r="K52" s="87"/>
      <c r="L52" s="86"/>
      <c r="M52" s="86"/>
      <c r="N52" s="86"/>
      <c r="O52" s="87"/>
      <c r="P52" s="87"/>
      <c r="Q52" s="87"/>
    </row>
    <row r="53" spans="1:17" ht="21" x14ac:dyDescent="0.25">
      <c r="A53" s="82" t="s">
        <v>194</v>
      </c>
      <c r="B53" s="83">
        <v>32.466999999999999</v>
      </c>
      <c r="C53" s="84">
        <v>53917</v>
      </c>
      <c r="D53" s="85">
        <v>42229</v>
      </c>
      <c r="E53" s="86">
        <v>0.62729654700000004</v>
      </c>
      <c r="F53" s="86">
        <v>1.8300072810000001</v>
      </c>
      <c r="G53" s="86">
        <v>1.4467179539999999</v>
      </c>
      <c r="H53" s="86">
        <v>1.395386</v>
      </c>
      <c r="I53" s="86">
        <v>1.395219</v>
      </c>
      <c r="J53" s="87"/>
      <c r="K53" s="87"/>
      <c r="L53" s="86"/>
      <c r="M53" s="86"/>
      <c r="N53" s="86"/>
      <c r="O53" s="87"/>
      <c r="P53" s="87"/>
      <c r="Q53" s="87"/>
    </row>
    <row r="54" spans="1:17" ht="21" x14ac:dyDescent="0.25">
      <c r="A54" s="82" t="s">
        <v>195</v>
      </c>
      <c r="B54" s="83">
        <v>33.482999999999997</v>
      </c>
      <c r="C54" s="84">
        <v>54283</v>
      </c>
      <c r="D54" s="85">
        <v>42229</v>
      </c>
      <c r="E54" s="86">
        <v>0.61752212399999995</v>
      </c>
      <c r="F54" s="86">
        <v>1.849801429</v>
      </c>
      <c r="G54" s="86">
        <v>1.45005552</v>
      </c>
      <c r="H54" s="86">
        <v>1.3990959999999999</v>
      </c>
      <c r="I54" s="86">
        <v>1.3989279999999999</v>
      </c>
      <c r="J54" s="87"/>
      <c r="K54" s="87"/>
      <c r="L54" s="86"/>
      <c r="M54" s="86"/>
      <c r="N54" s="86"/>
      <c r="O54" s="87"/>
      <c r="P54" s="87"/>
      <c r="Q54" s="87"/>
    </row>
    <row r="55" spans="1:17" ht="21" x14ac:dyDescent="0.25">
      <c r="A55" s="82" t="s">
        <v>196</v>
      </c>
      <c r="B55" s="83">
        <v>34.497</v>
      </c>
      <c r="C55" s="84">
        <v>54648</v>
      </c>
      <c r="D55" s="85">
        <v>42229</v>
      </c>
      <c r="E55" s="86">
        <v>0.60786537200000001</v>
      </c>
      <c r="F55" s="86">
        <v>1.8700088669999999</v>
      </c>
      <c r="G55" s="86">
        <v>1.4534818949999999</v>
      </c>
      <c r="H55" s="86">
        <v>1.402795</v>
      </c>
      <c r="I55" s="86">
        <v>1.4026270000000001</v>
      </c>
      <c r="J55" s="87"/>
      <c r="K55" s="87"/>
      <c r="L55" s="86"/>
      <c r="M55" s="86"/>
      <c r="N55" s="86"/>
      <c r="O55" s="87"/>
      <c r="P55" s="87"/>
      <c r="Q55" s="87"/>
    </row>
    <row r="56" spans="1:17" ht="21" x14ac:dyDescent="0.25">
      <c r="A56" s="82" t="s">
        <v>197</v>
      </c>
      <c r="B56" s="83">
        <v>35.517000000000003</v>
      </c>
      <c r="C56" s="84">
        <v>55015</v>
      </c>
      <c r="D56" s="85">
        <v>42229</v>
      </c>
      <c r="E56" s="86">
        <v>0.59824764100000005</v>
      </c>
      <c r="F56" s="86">
        <v>1.89079847</v>
      </c>
      <c r="G56" s="86">
        <v>1.4570179009999999</v>
      </c>
      <c r="H56" s="86">
        <v>1.406515</v>
      </c>
      <c r="I56" s="86">
        <v>1.406345</v>
      </c>
      <c r="J56" s="87"/>
      <c r="K56" s="87"/>
      <c r="L56" s="86"/>
      <c r="M56" s="86"/>
      <c r="N56" s="86"/>
      <c r="O56" s="87"/>
      <c r="P56" s="87"/>
      <c r="Q56" s="87"/>
    </row>
    <row r="57" spans="1:17" ht="21" x14ac:dyDescent="0.25">
      <c r="A57" s="82" t="s">
        <v>198</v>
      </c>
      <c r="B57" s="83">
        <v>36.527999999999999</v>
      </c>
      <c r="C57" s="84">
        <v>55379</v>
      </c>
      <c r="D57" s="85">
        <v>42229</v>
      </c>
      <c r="E57" s="86">
        <v>0.58879845099999994</v>
      </c>
      <c r="F57" s="86">
        <v>1.911898495</v>
      </c>
      <c r="G57" s="86">
        <v>1.4606150609999999</v>
      </c>
      <c r="H57" s="86">
        <v>1.410204</v>
      </c>
      <c r="I57" s="86">
        <v>1.410032</v>
      </c>
      <c r="J57" s="87"/>
      <c r="K57" s="87"/>
      <c r="L57" s="86"/>
      <c r="M57" s="86"/>
      <c r="N57" s="86"/>
      <c r="O57" s="87"/>
      <c r="P57" s="87"/>
      <c r="Q57" s="87"/>
    </row>
    <row r="58" spans="1:17" ht="21" x14ac:dyDescent="0.25">
      <c r="A58" s="82" t="s">
        <v>199</v>
      </c>
      <c r="B58" s="83">
        <v>37.542000000000002</v>
      </c>
      <c r="C58" s="84">
        <v>55744</v>
      </c>
      <c r="D58" s="85">
        <v>42229</v>
      </c>
      <c r="E58" s="86">
        <v>0.57941373200000001</v>
      </c>
      <c r="F58" s="86">
        <v>1.9335381970000001</v>
      </c>
      <c r="G58" s="86">
        <v>1.464304863</v>
      </c>
      <c r="H58" s="86">
        <v>1.413902</v>
      </c>
      <c r="I58" s="86">
        <v>1.4137299999999999</v>
      </c>
      <c r="J58" s="87"/>
      <c r="K58" s="87"/>
      <c r="L58" s="86"/>
      <c r="M58" s="86"/>
      <c r="N58" s="86"/>
      <c r="O58" s="87"/>
      <c r="P58" s="87"/>
      <c r="Q58" s="87"/>
    </row>
    <row r="59" spans="1:17" ht="21" x14ac:dyDescent="0.25">
      <c r="A59" s="82" t="s">
        <v>200</v>
      </c>
      <c r="B59" s="83">
        <v>38.555999999999997</v>
      </c>
      <c r="C59" s="84">
        <v>56109</v>
      </c>
      <c r="D59" s="85">
        <v>42229</v>
      </c>
      <c r="E59" s="86">
        <v>0.57011914299999999</v>
      </c>
      <c r="F59" s="86">
        <v>1.9556697430000001</v>
      </c>
      <c r="G59" s="86">
        <v>1.468075145</v>
      </c>
      <c r="H59" s="86">
        <v>1.4176010000000001</v>
      </c>
      <c r="I59" s="86">
        <v>1.4174279999999999</v>
      </c>
      <c r="J59" s="87"/>
      <c r="K59" s="87"/>
      <c r="L59" s="86"/>
      <c r="M59" s="86"/>
      <c r="N59" s="86"/>
      <c r="O59" s="87"/>
      <c r="P59" s="87"/>
      <c r="Q59" s="87"/>
    </row>
    <row r="60" spans="1:17" ht="21" x14ac:dyDescent="0.25">
      <c r="A60" s="82" t="s">
        <v>201</v>
      </c>
      <c r="B60" s="83">
        <v>39.569000000000003</v>
      </c>
      <c r="C60" s="84">
        <v>56474</v>
      </c>
      <c r="D60" s="85">
        <v>42229</v>
      </c>
      <c r="E60" s="86">
        <v>0.56091443500000004</v>
      </c>
      <c r="F60" s="86">
        <v>1.9783020019999999</v>
      </c>
      <c r="G60" s="86">
        <v>1.471923061</v>
      </c>
      <c r="H60" s="86">
        <v>1.4213</v>
      </c>
      <c r="I60" s="86">
        <v>1.421127</v>
      </c>
      <c r="J60" s="87"/>
      <c r="K60" s="87"/>
      <c r="L60" s="86"/>
      <c r="M60" s="86"/>
      <c r="N60" s="86"/>
      <c r="O60" s="87"/>
      <c r="P60" s="87"/>
      <c r="Q60" s="87"/>
    </row>
    <row r="61" spans="1:17" x14ac:dyDescent="0.25">
      <c r="A61" s="82" t="s">
        <v>164</v>
      </c>
      <c r="B61" s="83">
        <v>40.582999999999998</v>
      </c>
      <c r="C61" s="84">
        <v>56839</v>
      </c>
      <c r="D61" s="85">
        <v>42229</v>
      </c>
      <c r="E61" s="86">
        <v>0.55179934799999997</v>
      </c>
      <c r="F61" s="86">
        <v>2.0014446559999999</v>
      </c>
      <c r="G61" s="86">
        <v>1.475846145</v>
      </c>
      <c r="H61" s="86">
        <v>1.424998</v>
      </c>
      <c r="I61" s="86">
        <v>1.424825</v>
      </c>
      <c r="J61" s="87" t="s">
        <v>105</v>
      </c>
      <c r="K61" s="87" t="s">
        <v>105</v>
      </c>
      <c r="L61" s="86">
        <v>0</v>
      </c>
      <c r="M61" s="86">
        <v>1.425</v>
      </c>
      <c r="N61" s="86">
        <v>1.425</v>
      </c>
      <c r="O61" s="87" t="s">
        <v>110</v>
      </c>
      <c r="P61" s="87" t="s">
        <v>51</v>
      </c>
      <c r="Q61" s="87" t="s">
        <v>52</v>
      </c>
    </row>
    <row r="62" spans="1:17" x14ac:dyDescent="0.25">
      <c r="A62" s="82" t="s">
        <v>202</v>
      </c>
      <c r="B62" s="83">
        <v>41.603000000000002</v>
      </c>
      <c r="C62" s="84">
        <v>57206</v>
      </c>
      <c r="D62" s="85">
        <v>42229</v>
      </c>
      <c r="E62" s="86">
        <v>0.54465880899999997</v>
      </c>
      <c r="F62" s="86">
        <v>2.0095095629999999</v>
      </c>
      <c r="G62" s="86">
        <v>1.471186069</v>
      </c>
      <c r="H62" s="86">
        <v>1.4225859999999999</v>
      </c>
      <c r="I62" s="86">
        <v>1.4224129999999999</v>
      </c>
      <c r="J62" s="87"/>
      <c r="K62" s="87"/>
      <c r="L62" s="86"/>
      <c r="M62" s="86"/>
      <c r="N62" s="86"/>
      <c r="O62" s="87"/>
      <c r="P62" s="87"/>
      <c r="Q62" s="87"/>
    </row>
    <row r="63" spans="1:17" ht="21" x14ac:dyDescent="0.25">
      <c r="A63" s="82" t="s">
        <v>203</v>
      </c>
      <c r="B63" s="83">
        <v>42.613999999999997</v>
      </c>
      <c r="C63" s="84">
        <v>57570</v>
      </c>
      <c r="D63" s="85">
        <v>42229</v>
      </c>
      <c r="E63" s="86">
        <v>0.53770297300000003</v>
      </c>
      <c r="F63" s="86">
        <v>2.0175648060000002</v>
      </c>
      <c r="G63" s="86">
        <v>1.466629272</v>
      </c>
      <c r="H63" s="86">
        <v>1.4201950000000001</v>
      </c>
      <c r="I63" s="86">
        <v>1.4200219999999999</v>
      </c>
      <c r="J63" s="87"/>
      <c r="K63" s="87"/>
      <c r="L63" s="86"/>
      <c r="M63" s="86"/>
      <c r="N63" s="86"/>
      <c r="O63" s="87"/>
      <c r="P63" s="87"/>
      <c r="Q63" s="87"/>
    </row>
    <row r="64" spans="1:17" ht="21" x14ac:dyDescent="0.25">
      <c r="A64" s="82" t="s">
        <v>204</v>
      </c>
      <c r="B64" s="83">
        <v>43.628</v>
      </c>
      <c r="C64" s="84">
        <v>57935</v>
      </c>
      <c r="D64" s="85">
        <v>42229</v>
      </c>
      <c r="E64" s="86">
        <v>0.53085261100000003</v>
      </c>
      <c r="F64" s="86">
        <v>2.0256865890000002</v>
      </c>
      <c r="G64" s="86">
        <v>1.4621172060000001</v>
      </c>
      <c r="H64" s="86">
        <v>1.417797</v>
      </c>
      <c r="I64" s="86">
        <v>1.4176249999999999</v>
      </c>
      <c r="J64" s="87"/>
      <c r="K64" s="87"/>
      <c r="L64" s="86"/>
      <c r="M64" s="86"/>
      <c r="N64" s="86"/>
      <c r="O64" s="87"/>
      <c r="P64" s="87"/>
      <c r="Q64" s="87"/>
    </row>
    <row r="65" spans="1:17" ht="21" x14ac:dyDescent="0.25">
      <c r="A65" s="82" t="s">
        <v>205</v>
      </c>
      <c r="B65" s="83">
        <v>44.642000000000003</v>
      </c>
      <c r="C65" s="84">
        <v>58300</v>
      </c>
      <c r="D65" s="85">
        <v>42229</v>
      </c>
      <c r="E65" s="86">
        <v>0.52412461399999999</v>
      </c>
      <c r="F65" s="86">
        <v>2.0338470310000001</v>
      </c>
      <c r="G65" s="86">
        <v>1.4576581159999999</v>
      </c>
      <c r="H65" s="86">
        <v>1.4153990000000001</v>
      </c>
      <c r="I65" s="86">
        <v>1.4152279999999999</v>
      </c>
      <c r="J65" s="87"/>
      <c r="K65" s="87"/>
      <c r="L65" s="86"/>
      <c r="M65" s="86"/>
      <c r="N65" s="86"/>
      <c r="O65" s="87"/>
      <c r="P65" s="87"/>
      <c r="Q65" s="87"/>
    </row>
    <row r="66" spans="1:17" ht="21" x14ac:dyDescent="0.25">
      <c r="A66" s="82" t="s">
        <v>206</v>
      </c>
      <c r="B66" s="83">
        <v>45.658000000000001</v>
      </c>
      <c r="C66" s="84">
        <v>58666</v>
      </c>
      <c r="D66" s="85">
        <v>42229</v>
      </c>
      <c r="E66" s="86">
        <v>0.51749895599999995</v>
      </c>
      <c r="F66" s="86">
        <v>2.042061065</v>
      </c>
      <c r="G66" s="86">
        <v>1.453234906</v>
      </c>
      <c r="H66" s="86">
        <v>1.4129940000000001</v>
      </c>
      <c r="I66" s="86">
        <v>1.4128240000000001</v>
      </c>
      <c r="J66" s="87"/>
      <c r="K66" s="87"/>
      <c r="L66" s="86"/>
      <c r="M66" s="86"/>
      <c r="N66" s="86"/>
      <c r="O66" s="87"/>
      <c r="P66" s="87"/>
      <c r="Q66" s="87"/>
    </row>
    <row r="67" spans="1:17" ht="21" x14ac:dyDescent="0.25">
      <c r="A67" s="82" t="s">
        <v>207</v>
      </c>
      <c r="B67" s="83">
        <v>46.677999999999997</v>
      </c>
      <c r="C67" s="84">
        <v>59033</v>
      </c>
      <c r="D67" s="85">
        <v>42229</v>
      </c>
      <c r="E67" s="86">
        <v>0.51097442500000001</v>
      </c>
      <c r="F67" s="86">
        <v>2.0503227800000001</v>
      </c>
      <c r="G67" s="86">
        <v>1.448843836</v>
      </c>
      <c r="H67" s="86">
        <v>1.4105829999999999</v>
      </c>
      <c r="I67" s="86">
        <v>1.4104129999999999</v>
      </c>
      <c r="J67" s="87"/>
      <c r="K67" s="87"/>
      <c r="L67" s="86"/>
      <c r="M67" s="86"/>
      <c r="N67" s="86"/>
      <c r="O67" s="87"/>
      <c r="P67" s="87"/>
      <c r="Q67" s="87"/>
    </row>
    <row r="68" spans="1:17" ht="21" x14ac:dyDescent="0.25">
      <c r="A68" s="82" t="s">
        <v>208</v>
      </c>
      <c r="B68" s="83">
        <v>47.689</v>
      </c>
      <c r="C68" s="84">
        <v>59397</v>
      </c>
      <c r="D68" s="85">
        <v>42229</v>
      </c>
      <c r="E68" s="86">
        <v>0.50461853800000001</v>
      </c>
      <c r="F68" s="86">
        <v>2.0585401659999998</v>
      </c>
      <c r="G68" s="86">
        <v>1.444530718</v>
      </c>
      <c r="H68" s="86">
        <v>1.408191</v>
      </c>
      <c r="I68" s="86">
        <v>1.4080220000000001</v>
      </c>
      <c r="J68" s="87"/>
      <c r="K68" s="87"/>
      <c r="L68" s="86"/>
      <c r="M68" s="86"/>
      <c r="N68" s="86"/>
      <c r="O68" s="87"/>
      <c r="P68" s="87"/>
      <c r="Q68" s="87"/>
    </row>
    <row r="69" spans="1:17" ht="21" x14ac:dyDescent="0.25">
      <c r="A69" s="82" t="s">
        <v>209</v>
      </c>
      <c r="B69" s="83">
        <v>48.7</v>
      </c>
      <c r="C69" s="84">
        <v>59761</v>
      </c>
      <c r="D69" s="85">
        <v>42229</v>
      </c>
      <c r="E69" s="86">
        <v>0.49837579100000001</v>
      </c>
      <c r="F69" s="86">
        <v>2.0667720919999999</v>
      </c>
      <c r="G69" s="86">
        <v>1.4402544269999999</v>
      </c>
      <c r="H69" s="86">
        <v>1.4057999999999999</v>
      </c>
      <c r="I69" s="86">
        <v>1.4056310000000001</v>
      </c>
      <c r="J69" s="87"/>
      <c r="K69" s="87"/>
      <c r="L69" s="86"/>
      <c r="M69" s="86"/>
      <c r="N69" s="86"/>
      <c r="O69" s="87"/>
      <c r="P69" s="87"/>
      <c r="Q69" s="87"/>
    </row>
    <row r="70" spans="1:17" ht="21" x14ac:dyDescent="0.25">
      <c r="A70" s="82" t="s">
        <v>210</v>
      </c>
      <c r="B70" s="83">
        <v>49.716999999999999</v>
      </c>
      <c r="C70" s="84">
        <v>60127</v>
      </c>
      <c r="D70" s="85">
        <v>42229</v>
      </c>
      <c r="E70" s="86">
        <v>0.49221100200000001</v>
      </c>
      <c r="F70" s="86">
        <v>2.075056692</v>
      </c>
      <c r="G70" s="86">
        <v>1.4359876170000001</v>
      </c>
      <c r="H70" s="86">
        <v>1.4033949999999999</v>
      </c>
      <c r="I70" s="86">
        <v>1.403227</v>
      </c>
      <c r="J70" s="87"/>
      <c r="K70" s="87"/>
      <c r="L70" s="86"/>
      <c r="M70" s="86"/>
      <c r="N70" s="86"/>
      <c r="O70" s="87"/>
      <c r="P70" s="87"/>
      <c r="Q70" s="87"/>
    </row>
    <row r="71" spans="1:17" x14ac:dyDescent="0.25">
      <c r="A71" s="82" t="s">
        <v>167</v>
      </c>
      <c r="B71" s="83">
        <v>50.731000000000002</v>
      </c>
      <c r="C71" s="84">
        <v>60492</v>
      </c>
      <c r="D71" s="85">
        <v>42229</v>
      </c>
      <c r="E71" s="86">
        <v>0.48617279499999999</v>
      </c>
      <c r="F71" s="86">
        <v>2.08332403</v>
      </c>
      <c r="G71" s="86">
        <v>1.4317639740000001</v>
      </c>
      <c r="H71" s="86">
        <v>1.400997</v>
      </c>
      <c r="I71" s="86">
        <v>1.40083</v>
      </c>
      <c r="J71" s="87" t="s">
        <v>105</v>
      </c>
      <c r="K71" s="87" t="s">
        <v>105</v>
      </c>
      <c r="L71" s="86">
        <v>0</v>
      </c>
      <c r="M71" s="86">
        <v>1.401</v>
      </c>
      <c r="N71" s="86">
        <v>1.401</v>
      </c>
      <c r="O71" s="87" t="s">
        <v>110</v>
      </c>
      <c r="P71" s="87" t="s">
        <v>51</v>
      </c>
      <c r="Q71" s="87" t="s">
        <v>52</v>
      </c>
    </row>
    <row r="72" spans="1:17" x14ac:dyDescent="0.25">
      <c r="A72" s="82" t="s">
        <v>211</v>
      </c>
      <c r="B72" s="83">
        <v>51.744</v>
      </c>
      <c r="C72" s="84">
        <v>60857</v>
      </c>
      <c r="D72" s="85">
        <v>42229</v>
      </c>
      <c r="E72" s="86">
        <v>0.47951011999999998</v>
      </c>
      <c r="F72" s="86">
        <v>2.0977357740000002</v>
      </c>
      <c r="G72" s="86">
        <v>1.4305595099999999</v>
      </c>
      <c r="H72" s="86">
        <v>1.4005970000000001</v>
      </c>
      <c r="I72" s="86">
        <v>1.400431</v>
      </c>
      <c r="J72" s="87"/>
      <c r="K72" s="87"/>
      <c r="L72" s="86"/>
      <c r="M72" s="86"/>
      <c r="N72" s="86"/>
      <c r="O72" s="87"/>
      <c r="P72" s="87"/>
      <c r="Q72" s="87"/>
    </row>
    <row r="73" spans="1:17" ht="21" x14ac:dyDescent="0.25">
      <c r="A73" s="82" t="s">
        <v>212</v>
      </c>
      <c r="B73" s="83">
        <v>52.764000000000003</v>
      </c>
      <c r="C73" s="84">
        <v>61224</v>
      </c>
      <c r="D73" s="85">
        <v>42229</v>
      </c>
      <c r="E73" s="86">
        <v>0.47290908100000001</v>
      </c>
      <c r="F73" s="86">
        <v>2.112375315</v>
      </c>
      <c r="G73" s="86">
        <v>1.4293703870000001</v>
      </c>
      <c r="H73" s="86">
        <v>1.4001950000000001</v>
      </c>
      <c r="I73" s="86">
        <v>1.4000280000000001</v>
      </c>
      <c r="J73" s="87"/>
      <c r="K73" s="87"/>
      <c r="L73" s="86"/>
      <c r="M73" s="86"/>
      <c r="N73" s="86"/>
      <c r="O73" s="87"/>
      <c r="P73" s="87"/>
      <c r="Q73" s="87"/>
    </row>
    <row r="74" spans="1:17" ht="21" x14ac:dyDescent="0.25">
      <c r="A74" s="82" t="s">
        <v>213</v>
      </c>
      <c r="B74" s="83">
        <v>53.774999999999999</v>
      </c>
      <c r="C74" s="84">
        <v>61588</v>
      </c>
      <c r="D74" s="85">
        <v>42229</v>
      </c>
      <c r="E74" s="86">
        <v>0.46645714700000002</v>
      </c>
      <c r="F74" s="86">
        <v>2.12704724</v>
      </c>
      <c r="G74" s="86">
        <v>1.4282137669999999</v>
      </c>
      <c r="H74" s="86">
        <v>1.399797</v>
      </c>
      <c r="I74" s="86">
        <v>1.399629</v>
      </c>
      <c r="J74" s="87"/>
      <c r="K74" s="87"/>
      <c r="L74" s="86"/>
      <c r="M74" s="86"/>
      <c r="N74" s="86"/>
      <c r="O74" s="87"/>
      <c r="P74" s="87"/>
      <c r="Q74" s="87"/>
    </row>
    <row r="75" spans="1:17" ht="21" x14ac:dyDescent="0.25">
      <c r="A75" s="82" t="s">
        <v>214</v>
      </c>
      <c r="B75" s="83">
        <v>54.789000000000001</v>
      </c>
      <c r="C75" s="84">
        <v>61953</v>
      </c>
      <c r="D75" s="85">
        <v>42229</v>
      </c>
      <c r="E75" s="86">
        <v>0.46008172200000003</v>
      </c>
      <c r="F75" s="86">
        <v>2.1419067379999999</v>
      </c>
      <c r="G75" s="86">
        <v>1.427073322</v>
      </c>
      <c r="H75" s="86">
        <v>1.399397</v>
      </c>
      <c r="I75" s="86">
        <v>1.39923</v>
      </c>
      <c r="J75" s="87"/>
      <c r="K75" s="87"/>
      <c r="L75" s="86"/>
      <c r="M75" s="86"/>
      <c r="N75" s="86"/>
      <c r="O75" s="87"/>
      <c r="P75" s="87"/>
      <c r="Q75" s="87"/>
    </row>
    <row r="76" spans="1:17" ht="21" x14ac:dyDescent="0.25">
      <c r="A76" s="82" t="s">
        <v>215</v>
      </c>
      <c r="B76" s="83">
        <v>55.802999999999997</v>
      </c>
      <c r="C76" s="84">
        <v>62318</v>
      </c>
      <c r="D76" s="85">
        <v>42229</v>
      </c>
      <c r="E76" s="86">
        <v>0.45379913999999999</v>
      </c>
      <c r="F76" s="86">
        <v>2.1569143140000002</v>
      </c>
      <c r="G76" s="86">
        <v>1.4259514760000001</v>
      </c>
      <c r="H76" s="86">
        <v>1.398997</v>
      </c>
      <c r="I76" s="86">
        <v>1.3988309999999999</v>
      </c>
      <c r="J76" s="87"/>
      <c r="K76" s="87"/>
      <c r="L76" s="86"/>
      <c r="M76" s="86"/>
      <c r="N76" s="86"/>
      <c r="O76" s="87"/>
      <c r="P76" s="87"/>
      <c r="Q76" s="87"/>
    </row>
    <row r="77" spans="1:17" ht="21" x14ac:dyDescent="0.25">
      <c r="A77" s="82" t="s">
        <v>216</v>
      </c>
      <c r="B77" s="83">
        <v>56.817</v>
      </c>
      <c r="C77" s="84">
        <v>62683</v>
      </c>
      <c r="D77" s="85">
        <v>42229</v>
      </c>
      <c r="E77" s="86">
        <v>0.44760802900000002</v>
      </c>
      <c r="F77" s="86">
        <v>2.1720696070000001</v>
      </c>
      <c r="G77" s="86">
        <v>1.4248470310000001</v>
      </c>
      <c r="H77" s="86">
        <v>1.398598</v>
      </c>
      <c r="I77" s="86">
        <v>1.3984319999999999</v>
      </c>
      <c r="J77" s="87"/>
      <c r="K77" s="87"/>
      <c r="L77" s="86"/>
      <c r="M77" s="86"/>
      <c r="N77" s="86"/>
      <c r="O77" s="87"/>
      <c r="P77" s="87"/>
      <c r="Q77" s="87"/>
    </row>
    <row r="78" spans="1:17" ht="21" x14ac:dyDescent="0.25">
      <c r="A78" s="82" t="s">
        <v>217</v>
      </c>
      <c r="B78" s="83">
        <v>57.838999999999999</v>
      </c>
      <c r="C78" s="84">
        <v>63051</v>
      </c>
      <c r="D78" s="85">
        <v>42229</v>
      </c>
      <c r="E78" s="86">
        <v>0.44145761100000003</v>
      </c>
      <c r="F78" s="86">
        <v>2.1874955979999999</v>
      </c>
      <c r="G78" s="86">
        <v>1.4237485910000001</v>
      </c>
      <c r="H78" s="86">
        <v>1.3981950000000001</v>
      </c>
      <c r="I78" s="86">
        <v>1.398028</v>
      </c>
      <c r="J78" s="87"/>
      <c r="K78" s="87"/>
      <c r="L78" s="86"/>
      <c r="M78" s="86"/>
      <c r="N78" s="86"/>
      <c r="O78" s="87"/>
      <c r="P78" s="87"/>
      <c r="Q78" s="87"/>
    </row>
    <row r="79" spans="1:17" ht="21" x14ac:dyDescent="0.25">
      <c r="A79" s="82" t="s">
        <v>218</v>
      </c>
      <c r="B79" s="83">
        <v>58.85</v>
      </c>
      <c r="C79" s="84">
        <v>63415</v>
      </c>
      <c r="D79" s="85">
        <v>42229</v>
      </c>
      <c r="E79" s="86">
        <v>0.43546235700000002</v>
      </c>
      <c r="F79" s="86">
        <v>2.2029052560000002</v>
      </c>
      <c r="G79" s="86">
        <v>1.422679182</v>
      </c>
      <c r="H79" s="86">
        <v>1.397796</v>
      </c>
      <c r="I79" s="86">
        <v>1.397629</v>
      </c>
      <c r="J79" s="87"/>
      <c r="K79" s="87"/>
      <c r="L79" s="86"/>
      <c r="M79" s="86"/>
      <c r="N79" s="86"/>
      <c r="O79" s="87"/>
      <c r="P79" s="87"/>
      <c r="Q79" s="87"/>
    </row>
    <row r="80" spans="1:17" ht="21" x14ac:dyDescent="0.25">
      <c r="A80" s="82" t="s">
        <v>219</v>
      </c>
      <c r="B80" s="83">
        <v>59.860999999999997</v>
      </c>
      <c r="C80" s="84">
        <v>63779</v>
      </c>
      <c r="D80" s="85">
        <v>42229</v>
      </c>
      <c r="E80" s="86">
        <v>0.429554094</v>
      </c>
      <c r="F80" s="86">
        <v>2.2184611730000001</v>
      </c>
      <c r="G80" s="86">
        <v>1.421623936</v>
      </c>
      <c r="H80" s="86">
        <v>1.3973979999999999</v>
      </c>
      <c r="I80" s="86">
        <v>1.3972309999999999</v>
      </c>
      <c r="J80" s="87"/>
      <c r="K80" s="87"/>
      <c r="L80" s="86"/>
      <c r="M80" s="86"/>
      <c r="N80" s="86"/>
      <c r="O80" s="87"/>
      <c r="P80" s="87"/>
      <c r="Q80" s="87"/>
    </row>
    <row r="81" spans="1:17" x14ac:dyDescent="0.25">
      <c r="A81" s="82" t="s">
        <v>170</v>
      </c>
      <c r="B81" s="83">
        <v>60.875</v>
      </c>
      <c r="C81" s="84">
        <v>64144</v>
      </c>
      <c r="D81" s="85">
        <v>42229</v>
      </c>
      <c r="E81" s="86">
        <v>0.42371576999999999</v>
      </c>
      <c r="F81" s="86">
        <v>2.2342055850000002</v>
      </c>
      <c r="G81" s="86">
        <v>1.4205786680000001</v>
      </c>
      <c r="H81" s="86">
        <v>1.396998</v>
      </c>
      <c r="I81" s="86">
        <v>1.3968320000000001</v>
      </c>
      <c r="J81" s="87" t="s">
        <v>105</v>
      </c>
      <c r="K81" s="87" t="s">
        <v>105</v>
      </c>
      <c r="L81" s="86">
        <v>0</v>
      </c>
      <c r="M81" s="86">
        <v>1.397</v>
      </c>
      <c r="N81" s="86">
        <v>1.397</v>
      </c>
      <c r="O81" s="87" t="s">
        <v>110</v>
      </c>
      <c r="P81" s="87" t="s">
        <v>51</v>
      </c>
      <c r="Q81" s="87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8:W44"/>
  <sheetViews>
    <sheetView topLeftCell="A7" workbookViewId="0">
      <selection activeCell="K10" sqref="K10"/>
    </sheetView>
  </sheetViews>
  <sheetFormatPr defaultRowHeight="15" x14ac:dyDescent="0.25"/>
  <cols>
    <col min="10" max="10" width="19" bestFit="1" customWidth="1"/>
    <col min="13" max="13" width="12" bestFit="1" customWidth="1"/>
    <col min="16" max="16" width="21.140625" customWidth="1"/>
    <col min="17" max="17" width="22" customWidth="1"/>
    <col min="19" max="19" width="14" customWidth="1"/>
  </cols>
  <sheetData>
    <row r="8" spans="1:23" ht="210.75" thickBot="1" x14ac:dyDescent="0.3">
      <c r="J8" t="s">
        <v>247</v>
      </c>
      <c r="L8" s="29" t="s">
        <v>1</v>
      </c>
      <c r="M8" s="29" t="s">
        <v>254</v>
      </c>
      <c r="N8" s="29" t="s">
        <v>236</v>
      </c>
      <c r="O8" s="29" t="s">
        <v>238</v>
      </c>
      <c r="P8" s="29" t="s">
        <v>240</v>
      </c>
      <c r="Q8" s="29" t="s">
        <v>242</v>
      </c>
      <c r="R8" s="29" t="s">
        <v>244</v>
      </c>
      <c r="S8" s="29" t="s">
        <v>246</v>
      </c>
      <c r="T8" s="29" t="s">
        <v>5</v>
      </c>
      <c r="U8" s="29" t="s">
        <v>7</v>
      </c>
      <c r="V8" s="29" t="s">
        <v>9</v>
      </c>
    </row>
    <row r="9" spans="1:23" ht="15.75" thickBot="1" x14ac:dyDescent="0.3">
      <c r="A9" s="4" t="s">
        <v>223</v>
      </c>
      <c r="J9" s="24"/>
      <c r="K9" s="31" t="s">
        <v>252</v>
      </c>
      <c r="L9" s="35" t="s">
        <v>0</v>
      </c>
      <c r="M9" s="36" t="s">
        <v>233</v>
      </c>
      <c r="N9" s="36" t="s">
        <v>235</v>
      </c>
      <c r="O9" s="36" t="s">
        <v>237</v>
      </c>
      <c r="P9" s="36" t="s">
        <v>239</v>
      </c>
      <c r="Q9" s="36" t="s">
        <v>241</v>
      </c>
      <c r="R9" s="36" t="s">
        <v>243</v>
      </c>
      <c r="S9" s="36" t="s">
        <v>245</v>
      </c>
      <c r="T9" s="36" t="s">
        <v>4</v>
      </c>
      <c r="U9" s="36" t="s">
        <v>6</v>
      </c>
      <c r="V9" s="37" t="s">
        <v>8</v>
      </c>
      <c r="W9" s="33" t="s">
        <v>255</v>
      </c>
    </row>
    <row r="10" spans="1:23" ht="15.75" thickBot="1" x14ac:dyDescent="0.3">
      <c r="A10" s="5"/>
      <c r="J10" s="30" t="str">
        <f>_xll.qlDepositRateHelper2(L10,M10,N10,O10,P10,Q10,R10,S10)</f>
        <v>OVN#0014</v>
      </c>
      <c r="K10" s="32" t="str">
        <f>_xll.ohRangeRetrieveError(J10)</f>
        <v/>
      </c>
      <c r="L10" s="38" t="str">
        <f>W10</f>
        <v>OVN</v>
      </c>
      <c r="M10" s="25">
        <f>+VLOOKUP(L10,Step_2_SettingCurva!$A$3:$AB$41,7,FALSE)/100</f>
        <v>-2E-3</v>
      </c>
      <c r="N10" s="27" t="s">
        <v>250</v>
      </c>
      <c r="O10" s="28">
        <f>+VLOOKUP(L10,Step_2_SettingCurva!$A$3:$AC$41,28,FALSE)</f>
        <v>0</v>
      </c>
      <c r="P10" s="23" t="s">
        <v>249</v>
      </c>
      <c r="Q10" s="26" t="s">
        <v>253</v>
      </c>
      <c r="R10" s="23" t="b">
        <v>1</v>
      </c>
      <c r="S10" s="23" t="s">
        <v>251</v>
      </c>
      <c r="T10" s="25"/>
      <c r="U10" s="23"/>
      <c r="V10" s="39"/>
      <c r="W10" s="34" t="str">
        <f>+Step_2_SettingCurva!A3</f>
        <v>OVN</v>
      </c>
    </row>
    <row r="11" spans="1:23" ht="15.75" thickBot="1" x14ac:dyDescent="0.3">
      <c r="A11" s="6" t="s">
        <v>11</v>
      </c>
      <c r="J11" s="30" t="str">
        <f>_xll.qlDepositRateHelper2(L11,M11,N11,O11,P11,Q11,R11,S11)</f>
        <v>TN#0014</v>
      </c>
      <c r="K11" s="32" t="str">
        <f>_xll.ohRangeRetrieveError(J11)</f>
        <v/>
      </c>
      <c r="L11" s="40" t="str">
        <f>+W11</f>
        <v>TN</v>
      </c>
      <c r="M11" s="25">
        <f>+VLOOKUP(L11,Step_2_SettingCurva!$A$3:$AB$41,7,FALSE)/100</f>
        <v>-2E-3</v>
      </c>
      <c r="N11" s="27" t="s">
        <v>250</v>
      </c>
      <c r="O11" s="28">
        <f>+VLOOKUP(L11,Step_2_SettingCurva!$A$3:$AC$41,28,FALSE)</f>
        <v>1</v>
      </c>
      <c r="P11" s="23" t="str">
        <f>+P10</f>
        <v>TARGET</v>
      </c>
      <c r="Q11" s="26" t="str">
        <f>+Q10</f>
        <v>Modified Following</v>
      </c>
      <c r="R11" s="23" t="b">
        <f>+R10</f>
        <v>1</v>
      </c>
      <c r="S11" s="23" t="str">
        <f>+S10</f>
        <v>Actual/360</v>
      </c>
      <c r="T11" s="25"/>
      <c r="U11" s="23"/>
      <c r="V11" s="39"/>
      <c r="W11" s="34" t="str">
        <f>+Step_2_SettingCurva!A4</f>
        <v>TN</v>
      </c>
    </row>
    <row r="12" spans="1:23" ht="15.75" thickBot="1" x14ac:dyDescent="0.3">
      <c r="A12" s="7" t="s">
        <v>224</v>
      </c>
      <c r="J12" s="30" t="str">
        <f>_xll.qlDepositRateHelper2(L12,M12,N12,O12,P12,Q12,R12,S12)</f>
        <v>SN#0014</v>
      </c>
      <c r="K12" s="32" t="str">
        <f>_xll.ohRangeRetrieveError(J12)</f>
        <v/>
      </c>
      <c r="L12" s="40" t="str">
        <f t="shared" ref="L12:L27" si="0">+W12</f>
        <v>SN</v>
      </c>
      <c r="M12" s="25">
        <f>+VLOOKUP(L12,Step_2_SettingCurva!$A$3:$AB$41,7,FALSE)/100</f>
        <v>-1.7000000000000001E-3</v>
      </c>
      <c r="N12" s="27" t="s">
        <v>250</v>
      </c>
      <c r="O12" s="28">
        <f>+VLOOKUP(L12,Step_2_SettingCurva!$A$3:$AC$41,28,FALSE)</f>
        <v>2</v>
      </c>
      <c r="P12" s="23" t="str">
        <f t="shared" ref="P12:P27" si="1">+P11</f>
        <v>TARGET</v>
      </c>
      <c r="Q12" s="26" t="str">
        <f t="shared" ref="Q12:Q27" si="2">+Q11</f>
        <v>Modified Following</v>
      </c>
      <c r="R12" s="23" t="b">
        <f t="shared" ref="R12:R27" si="3">+R11</f>
        <v>1</v>
      </c>
      <c r="S12" s="23" t="str">
        <f t="shared" ref="S12:S27" si="4">+S11</f>
        <v>Actual/360</v>
      </c>
      <c r="T12" s="25"/>
      <c r="U12" s="23"/>
      <c r="V12" s="39"/>
      <c r="W12" s="34" t="str">
        <f>+Step_2_SettingCurva!A5</f>
        <v>SN</v>
      </c>
    </row>
    <row r="13" spans="1:23" ht="15.75" thickBot="1" x14ac:dyDescent="0.3">
      <c r="A13" s="6" t="s">
        <v>13</v>
      </c>
      <c r="J13" s="30" t="str">
        <f>_xll.qlDepositRateHelper2(L13,M13,N13,O13,P13,Q13,R13,S13)</f>
        <v>1W#0014</v>
      </c>
      <c r="K13" s="32" t="str">
        <f>_xll.ohRangeRetrieveError(J13)</f>
        <v/>
      </c>
      <c r="L13" s="40" t="str">
        <f t="shared" si="0"/>
        <v>1W</v>
      </c>
      <c r="M13" s="25">
        <f>+VLOOKUP(L13,Step_2_SettingCurva!$A$3:$AB$41,7,FALSE)/100</f>
        <v>-1.2600000000000001E-3</v>
      </c>
      <c r="N13" s="27" t="str">
        <f>+W13</f>
        <v>1W</v>
      </c>
      <c r="O13" s="28">
        <f>+VLOOKUP(L13,Step_2_SettingCurva!$A$3:$AC$41,28,FALSE)</f>
        <v>2</v>
      </c>
      <c r="P13" s="23" t="str">
        <f t="shared" si="1"/>
        <v>TARGET</v>
      </c>
      <c r="Q13" s="26" t="str">
        <f t="shared" si="2"/>
        <v>Modified Following</v>
      </c>
      <c r="R13" s="23" t="b">
        <f t="shared" si="3"/>
        <v>1</v>
      </c>
      <c r="S13" s="23" t="str">
        <f t="shared" si="4"/>
        <v>Actual/360</v>
      </c>
      <c r="T13" s="25"/>
      <c r="U13" s="23"/>
      <c r="V13" s="39"/>
      <c r="W13" s="34" t="str">
        <f>+Step_2_SettingCurva!A6</f>
        <v>1W</v>
      </c>
    </row>
    <row r="14" spans="1:23" ht="15.75" thickBot="1" x14ac:dyDescent="0.3">
      <c r="A14" s="6" t="s">
        <v>225</v>
      </c>
      <c r="J14" s="30" t="str">
        <f>_xll.qlDepositRateHelper2(L14,M14,N14,O14,P14,Q14,R14,S14)</f>
        <v>2W#0014</v>
      </c>
      <c r="K14" s="32" t="str">
        <f>_xll.ohRangeRetrieveError(J14)</f>
        <v/>
      </c>
      <c r="L14" s="40" t="str">
        <f t="shared" si="0"/>
        <v>2W</v>
      </c>
      <c r="M14" s="25">
        <f>+VLOOKUP(L14,Step_2_SettingCurva!$A$3:$AB$41,7,FALSE)/100</f>
        <v>-1.25E-3</v>
      </c>
      <c r="N14" s="27" t="str">
        <f t="shared" ref="N14:N27" si="5">+W14</f>
        <v>2W</v>
      </c>
      <c r="O14" s="28">
        <f>+VLOOKUP(L14,Step_2_SettingCurva!$A$3:$AC$41,28,FALSE)</f>
        <v>2</v>
      </c>
      <c r="P14" s="23" t="str">
        <f t="shared" si="1"/>
        <v>TARGET</v>
      </c>
      <c r="Q14" s="26" t="str">
        <f t="shared" si="2"/>
        <v>Modified Following</v>
      </c>
      <c r="R14" s="23" t="b">
        <f t="shared" si="3"/>
        <v>1</v>
      </c>
      <c r="S14" s="23" t="str">
        <f t="shared" si="4"/>
        <v>Actual/360</v>
      </c>
      <c r="T14" s="25"/>
      <c r="U14" s="23"/>
      <c r="V14" s="39"/>
      <c r="W14" s="34" t="str">
        <f>+Step_2_SettingCurva!A7</f>
        <v>2W</v>
      </c>
    </row>
    <row r="15" spans="1:23" ht="15.75" thickBot="1" x14ac:dyDescent="0.3">
      <c r="A15" s="6" t="s">
        <v>226</v>
      </c>
      <c r="J15" s="30" t="str">
        <f>_xll.qlDepositRateHelper2(L15,M15,N15,O15,P15,Q15,R15,S15)</f>
        <v>3W#0014</v>
      </c>
      <c r="K15" s="32" t="str">
        <f>_xll.ohRangeRetrieveError(J15)</f>
        <v/>
      </c>
      <c r="L15" s="40" t="str">
        <f t="shared" si="0"/>
        <v>3W</v>
      </c>
      <c r="M15" s="25">
        <f>+VLOOKUP(L15,Step_2_SettingCurva!$A$3:$AB$41,7,FALSE)/100</f>
        <v>-1.2600000000000001E-3</v>
      </c>
      <c r="N15" s="27" t="str">
        <f t="shared" si="5"/>
        <v>3W</v>
      </c>
      <c r="O15" s="28">
        <f>+VLOOKUP(L15,Step_2_SettingCurva!$A$3:$AC$41,28,FALSE)</f>
        <v>2</v>
      </c>
      <c r="P15" s="23" t="str">
        <f t="shared" si="1"/>
        <v>TARGET</v>
      </c>
      <c r="Q15" s="26" t="str">
        <f t="shared" si="2"/>
        <v>Modified Following</v>
      </c>
      <c r="R15" s="23" t="b">
        <f t="shared" si="3"/>
        <v>1</v>
      </c>
      <c r="S15" s="23" t="str">
        <f t="shared" si="4"/>
        <v>Actual/360</v>
      </c>
      <c r="T15" s="25"/>
      <c r="U15" s="23"/>
      <c r="V15" s="39"/>
      <c r="W15" s="34" t="str">
        <f>+Step_2_SettingCurva!A8</f>
        <v>3W</v>
      </c>
    </row>
    <row r="16" spans="1:23" ht="15.75" thickBot="1" x14ac:dyDescent="0.3">
      <c r="A16" s="6" t="s">
        <v>227</v>
      </c>
      <c r="J16" s="30" t="str">
        <f>_xll.qlDepositRateHelper2(L16,M16,N16,O16,P16,Q16,R16,S16)</f>
        <v>1M#0014</v>
      </c>
      <c r="K16" s="32" t="str">
        <f>_xll.ohRangeRetrieveError(J16)</f>
        <v/>
      </c>
      <c r="L16" s="40" t="str">
        <f t="shared" si="0"/>
        <v>1M</v>
      </c>
      <c r="M16" s="25">
        <f>+VLOOKUP(L16,Step_2_SettingCurva!$A$3:$AB$41,7,FALSE)/100</f>
        <v>-1.2800000000000001E-3</v>
      </c>
      <c r="N16" s="27" t="str">
        <f t="shared" si="5"/>
        <v>1M</v>
      </c>
      <c r="O16" s="28">
        <f>+VLOOKUP(L16,Step_2_SettingCurva!$A$3:$AC$41,28,FALSE)</f>
        <v>2</v>
      </c>
      <c r="P16" s="23" t="str">
        <f t="shared" si="1"/>
        <v>TARGET</v>
      </c>
      <c r="Q16" s="26" t="str">
        <f t="shared" si="2"/>
        <v>Modified Following</v>
      </c>
      <c r="R16" s="23" t="b">
        <f t="shared" si="3"/>
        <v>1</v>
      </c>
      <c r="S16" s="23" t="str">
        <f t="shared" si="4"/>
        <v>Actual/360</v>
      </c>
      <c r="T16" s="25"/>
      <c r="U16" s="23"/>
      <c r="V16" s="39"/>
      <c r="W16" s="34" t="str">
        <f>+Step_2_SettingCurva!A9</f>
        <v>1M</v>
      </c>
    </row>
    <row r="17" spans="1:23" ht="15.75" thickBot="1" x14ac:dyDescent="0.3">
      <c r="A17" s="6" t="s">
        <v>228</v>
      </c>
      <c r="J17" s="30" t="str">
        <f>_xll.qlDepositRateHelper2(L17,M17,N17,O17,P17,Q17,R17,S17)</f>
        <v>2M#0014</v>
      </c>
      <c r="K17" s="32" t="str">
        <f>_xll.ohRangeRetrieveError(J17)</f>
        <v/>
      </c>
      <c r="L17" s="40" t="str">
        <f t="shared" si="0"/>
        <v>2M</v>
      </c>
      <c r="M17" s="25">
        <f>+VLOOKUP(L17,Step_2_SettingCurva!$A$3:$AB$41,7,FALSE)/100</f>
        <v>-1.2800000000000001E-3</v>
      </c>
      <c r="N17" s="27" t="str">
        <f t="shared" si="5"/>
        <v>2M</v>
      </c>
      <c r="O17" s="28">
        <f>+VLOOKUP(L17,Step_2_SettingCurva!$A$3:$AC$41,28,FALSE)</f>
        <v>2</v>
      </c>
      <c r="P17" s="23" t="str">
        <f t="shared" si="1"/>
        <v>TARGET</v>
      </c>
      <c r="Q17" s="26" t="str">
        <f t="shared" si="2"/>
        <v>Modified Following</v>
      </c>
      <c r="R17" s="23" t="b">
        <f t="shared" si="3"/>
        <v>1</v>
      </c>
      <c r="S17" s="23" t="str">
        <f t="shared" si="4"/>
        <v>Actual/360</v>
      </c>
      <c r="T17" s="25"/>
      <c r="U17" s="23"/>
      <c r="V17" s="39"/>
      <c r="W17" s="34" t="str">
        <f>+Step_2_SettingCurva!A10</f>
        <v>2M</v>
      </c>
    </row>
    <row r="18" spans="1:23" ht="15.75" thickBot="1" x14ac:dyDescent="0.3">
      <c r="A18" s="6" t="s">
        <v>229</v>
      </c>
      <c r="J18" s="30" t="str">
        <f>_xll.qlDepositRateHelper2(L18,M18,N18,O18,P18,Q18,R18,S18)</f>
        <v>3M#0014</v>
      </c>
      <c r="K18" s="32" t="str">
        <f>_xll.ohRangeRetrieveError(J18)</f>
        <v/>
      </c>
      <c r="L18" s="40" t="str">
        <f t="shared" si="0"/>
        <v>3M</v>
      </c>
      <c r="M18" s="25">
        <f>+VLOOKUP(L18,Step_2_SettingCurva!$A$3:$AB$41,7,FALSE)/100</f>
        <v>-1.2999999999999999E-3</v>
      </c>
      <c r="N18" s="27" t="str">
        <f t="shared" si="5"/>
        <v>3M</v>
      </c>
      <c r="O18" s="28">
        <f>+VLOOKUP(L18,Step_2_SettingCurva!$A$3:$AC$41,28,FALSE)</f>
        <v>2</v>
      </c>
      <c r="P18" s="23" t="str">
        <f t="shared" si="1"/>
        <v>TARGET</v>
      </c>
      <c r="Q18" s="26" t="str">
        <f t="shared" si="2"/>
        <v>Modified Following</v>
      </c>
      <c r="R18" s="23" t="b">
        <f t="shared" si="3"/>
        <v>1</v>
      </c>
      <c r="S18" s="23" t="str">
        <f t="shared" si="4"/>
        <v>Actual/360</v>
      </c>
      <c r="T18" s="25"/>
      <c r="U18" s="23"/>
      <c r="V18" s="39"/>
      <c r="W18" s="34" t="str">
        <f>+Step_2_SettingCurva!A11</f>
        <v>3M</v>
      </c>
    </row>
    <row r="19" spans="1:23" ht="15.75" thickBot="1" x14ac:dyDescent="0.3">
      <c r="A19" s="6" t="s">
        <v>230</v>
      </c>
      <c r="J19" s="30" t="str">
        <f>_xll.qlDepositRateHelper2(L19,M19,N19,O19,P19,Q19,R19,S19)</f>
        <v>4M#0014</v>
      </c>
      <c r="K19" s="32" t="str">
        <f>_xll.ohRangeRetrieveError(J19)</f>
        <v/>
      </c>
      <c r="L19" s="40" t="str">
        <f t="shared" si="0"/>
        <v>4M</v>
      </c>
      <c r="M19" s="25">
        <f>+VLOOKUP(L19,Step_2_SettingCurva!$A$3:$AB$41,7,FALSE)/100</f>
        <v>-1.33E-3</v>
      </c>
      <c r="N19" s="27" t="str">
        <f t="shared" si="5"/>
        <v>4M</v>
      </c>
      <c r="O19" s="28">
        <f>+VLOOKUP(L19,Step_2_SettingCurva!$A$3:$AC$41,28,FALSE)</f>
        <v>2</v>
      </c>
      <c r="P19" s="23" t="str">
        <f t="shared" si="1"/>
        <v>TARGET</v>
      </c>
      <c r="Q19" s="26" t="str">
        <f t="shared" si="2"/>
        <v>Modified Following</v>
      </c>
      <c r="R19" s="23" t="b">
        <f t="shared" si="3"/>
        <v>1</v>
      </c>
      <c r="S19" s="23" t="str">
        <f t="shared" si="4"/>
        <v>Actual/360</v>
      </c>
      <c r="T19" s="25"/>
      <c r="U19" s="23"/>
      <c r="V19" s="39"/>
      <c r="W19" s="34" t="str">
        <f>+Step_2_SettingCurva!A12</f>
        <v>4M</v>
      </c>
    </row>
    <row r="20" spans="1:23" ht="15.75" thickBot="1" x14ac:dyDescent="0.3">
      <c r="A20" s="6" t="s">
        <v>231</v>
      </c>
      <c r="J20" s="30" t="str">
        <f>_xll.qlDepositRateHelper2(L20,M20,N20,O20,P20,Q20,R20,S20)</f>
        <v>5M#0014</v>
      </c>
      <c r="K20" s="32" t="str">
        <f>_xll.ohRangeRetrieveError(J20)</f>
        <v/>
      </c>
      <c r="L20" s="40" t="str">
        <f t="shared" si="0"/>
        <v>5M</v>
      </c>
      <c r="M20" s="25">
        <f>+VLOOKUP(L20,Step_2_SettingCurva!$A$3:$AB$41,7,FALSE)/100</f>
        <v>-1.32E-3</v>
      </c>
      <c r="N20" s="27" t="str">
        <f t="shared" si="5"/>
        <v>5M</v>
      </c>
      <c r="O20" s="28">
        <f>+VLOOKUP(L20,Step_2_SettingCurva!$A$3:$AC$41,28,FALSE)</f>
        <v>2</v>
      </c>
      <c r="P20" s="23" t="str">
        <f t="shared" si="1"/>
        <v>TARGET</v>
      </c>
      <c r="Q20" s="26" t="str">
        <f t="shared" si="2"/>
        <v>Modified Following</v>
      </c>
      <c r="R20" s="23" t="b">
        <f t="shared" si="3"/>
        <v>1</v>
      </c>
      <c r="S20" s="23" t="str">
        <f t="shared" si="4"/>
        <v>Actual/360</v>
      </c>
      <c r="T20" s="25"/>
      <c r="U20" s="23"/>
      <c r="V20" s="39"/>
      <c r="W20" s="34" t="str">
        <f>+Step_2_SettingCurva!A13</f>
        <v>5M</v>
      </c>
    </row>
    <row r="21" spans="1:23" ht="15.75" thickBot="1" x14ac:dyDescent="0.3">
      <c r="A21" s="6" t="s">
        <v>15</v>
      </c>
      <c r="J21" s="30" t="str">
        <f>_xll.qlDepositRateHelper2(L21,M21,N21,O21,P21,Q21,R21,S21)</f>
        <v>6M#0014</v>
      </c>
      <c r="K21" s="32" t="str">
        <f>_xll.ohRangeRetrieveError(J21)</f>
        <v/>
      </c>
      <c r="L21" s="40" t="str">
        <f t="shared" si="0"/>
        <v>6M</v>
      </c>
      <c r="M21" s="25">
        <f>+VLOOKUP(L21,Step_2_SettingCurva!$A$3:$AB$41,7,FALSE)/100</f>
        <v>-1.34E-3</v>
      </c>
      <c r="N21" s="27" t="str">
        <f t="shared" si="5"/>
        <v>6M</v>
      </c>
      <c r="O21" s="28">
        <f>+VLOOKUP(L21,Step_2_SettingCurva!$A$3:$AC$41,28,FALSE)</f>
        <v>2</v>
      </c>
      <c r="P21" s="23" t="str">
        <f t="shared" si="1"/>
        <v>TARGET</v>
      </c>
      <c r="Q21" s="26" t="str">
        <f t="shared" si="2"/>
        <v>Modified Following</v>
      </c>
      <c r="R21" s="23" t="b">
        <f t="shared" si="3"/>
        <v>1</v>
      </c>
      <c r="S21" s="23" t="str">
        <f t="shared" si="4"/>
        <v>Actual/360</v>
      </c>
      <c r="T21" s="25"/>
      <c r="U21" s="23"/>
      <c r="V21" s="39"/>
      <c r="W21" s="34" t="str">
        <f>+Step_2_SettingCurva!A14</f>
        <v>6M</v>
      </c>
    </row>
    <row r="22" spans="1:23" ht="15.75" thickBot="1" x14ac:dyDescent="0.3">
      <c r="A22" s="7" t="s">
        <v>16</v>
      </c>
      <c r="J22" s="30" t="str">
        <f>_xll.qlDepositRateHelper2(L22,M22,N22,O22,P22,Q22,R22,S22)</f>
        <v>7M#0014</v>
      </c>
      <c r="K22" s="32" t="str">
        <f>_xll.ohRangeRetrieveError(J22)</f>
        <v/>
      </c>
      <c r="L22" s="40" t="str">
        <f t="shared" si="0"/>
        <v>7M</v>
      </c>
      <c r="M22" s="25">
        <f>+VLOOKUP(L22,Step_2_SettingCurva!$A$3:$AB$41,7,FALSE)/100</f>
        <v>-1.3600000000000001E-3</v>
      </c>
      <c r="N22" s="27" t="str">
        <f t="shared" si="5"/>
        <v>7M</v>
      </c>
      <c r="O22" s="28">
        <f>+VLOOKUP(L22,Step_2_SettingCurva!$A$3:$AC$41,28,FALSE)</f>
        <v>2</v>
      </c>
      <c r="P22" s="23" t="str">
        <f t="shared" si="1"/>
        <v>TARGET</v>
      </c>
      <c r="Q22" s="26" t="str">
        <f t="shared" si="2"/>
        <v>Modified Following</v>
      </c>
      <c r="R22" s="23" t="b">
        <f t="shared" si="3"/>
        <v>1</v>
      </c>
      <c r="S22" s="23" t="str">
        <f t="shared" si="4"/>
        <v>Actual/360</v>
      </c>
      <c r="T22" s="25"/>
      <c r="U22" s="23"/>
      <c r="V22" s="39"/>
      <c r="W22" s="34" t="str">
        <f>+Step_2_SettingCurva!A15</f>
        <v>7M</v>
      </c>
    </row>
    <row r="23" spans="1:23" ht="15.75" thickBot="1" x14ac:dyDescent="0.3">
      <c r="A23" s="6" t="s">
        <v>17</v>
      </c>
      <c r="J23" s="30" t="str">
        <f>_xll.qlDepositRateHelper2(L23,M23,N23,O23,P23,Q23,R23,S23)</f>
        <v>8M#0014</v>
      </c>
      <c r="K23" s="32" t="str">
        <f>_xll.ohRangeRetrieveError(J23)</f>
        <v/>
      </c>
      <c r="L23" s="40" t="str">
        <f t="shared" si="0"/>
        <v>8M</v>
      </c>
      <c r="M23" s="25">
        <f>+VLOOKUP(L23,Step_2_SettingCurva!$A$3:$AB$41,7,FALSE)/100</f>
        <v>-1.3700000000000001E-3</v>
      </c>
      <c r="N23" s="27" t="str">
        <f t="shared" si="5"/>
        <v>8M</v>
      </c>
      <c r="O23" s="28">
        <f>+VLOOKUP(L23,Step_2_SettingCurva!$A$3:$AC$41,28,FALSE)</f>
        <v>2</v>
      </c>
      <c r="P23" s="23" t="str">
        <f t="shared" si="1"/>
        <v>TARGET</v>
      </c>
      <c r="Q23" s="26" t="str">
        <f t="shared" si="2"/>
        <v>Modified Following</v>
      </c>
      <c r="R23" s="23" t="b">
        <f t="shared" si="3"/>
        <v>1</v>
      </c>
      <c r="S23" s="23" t="str">
        <f t="shared" si="4"/>
        <v>Actual/360</v>
      </c>
      <c r="T23" s="25"/>
      <c r="U23" s="23"/>
      <c r="V23" s="39"/>
      <c r="W23" s="34" t="str">
        <f>+Step_2_SettingCurva!A16</f>
        <v>8M</v>
      </c>
    </row>
    <row r="24" spans="1:23" x14ac:dyDescent="0.25">
      <c r="A24" s="3"/>
      <c r="J24" s="30" t="str">
        <f>_xll.qlDepositRateHelper2(L24,M24,N24,O24,P24,Q24,R24,S24)</f>
        <v>9M#0014</v>
      </c>
      <c r="K24" s="32" t="str">
        <f>_xll.ohRangeRetrieveError(J24)</f>
        <v/>
      </c>
      <c r="L24" s="40" t="str">
        <f t="shared" si="0"/>
        <v>9M</v>
      </c>
      <c r="M24" s="25">
        <f>+VLOOKUP(L24,Step_2_SettingCurva!$A$3:$AB$41,7,FALSE)/100</f>
        <v>-1.3700000000000001E-3</v>
      </c>
      <c r="N24" s="27" t="str">
        <f t="shared" si="5"/>
        <v>9M</v>
      </c>
      <c r="O24" s="28">
        <f>+VLOOKUP(L24,Step_2_SettingCurva!$A$3:$AC$41,28,FALSE)</f>
        <v>2</v>
      </c>
      <c r="P24" s="23" t="str">
        <f t="shared" si="1"/>
        <v>TARGET</v>
      </c>
      <c r="Q24" s="26" t="str">
        <f t="shared" si="2"/>
        <v>Modified Following</v>
      </c>
      <c r="R24" s="23" t="b">
        <f t="shared" si="3"/>
        <v>1</v>
      </c>
      <c r="S24" s="23" t="str">
        <f t="shared" si="4"/>
        <v>Actual/360</v>
      </c>
      <c r="T24" s="25"/>
      <c r="U24" s="23"/>
      <c r="V24" s="39"/>
      <c r="W24" s="34" t="str">
        <f>+Step_2_SettingCurva!A17</f>
        <v>9M</v>
      </c>
    </row>
    <row r="25" spans="1:23" x14ac:dyDescent="0.25">
      <c r="A25" s="4" t="s">
        <v>18</v>
      </c>
      <c r="J25" s="30" t="str">
        <f>_xll.qlDepositRateHelper2(L25,M25,N25,O25,P25,Q25,R25,S25)</f>
        <v>10M#0014</v>
      </c>
      <c r="K25" s="32" t="str">
        <f>_xll.ohRangeRetrieveError(J25)</f>
        <v/>
      </c>
      <c r="L25" s="40" t="str">
        <f t="shared" si="0"/>
        <v>10M</v>
      </c>
      <c r="M25" s="25">
        <f>+VLOOKUP(L25,Step_2_SettingCurva!$A$3:$AB$41,7,FALSE)/100</f>
        <v>-1.3900000000000002E-3</v>
      </c>
      <c r="N25" s="27" t="str">
        <f t="shared" si="5"/>
        <v>10M</v>
      </c>
      <c r="O25" s="28">
        <f>+VLOOKUP(L25,Step_2_SettingCurva!$A$3:$AC$41,28,FALSE)</f>
        <v>2</v>
      </c>
      <c r="P25" s="23" t="str">
        <f t="shared" si="1"/>
        <v>TARGET</v>
      </c>
      <c r="Q25" s="26" t="str">
        <f t="shared" si="2"/>
        <v>Modified Following</v>
      </c>
      <c r="R25" s="23" t="b">
        <f t="shared" si="3"/>
        <v>1</v>
      </c>
      <c r="S25" s="23" t="str">
        <f t="shared" si="4"/>
        <v>Actual/360</v>
      </c>
      <c r="T25" s="25"/>
      <c r="U25" s="23"/>
      <c r="V25" s="39"/>
      <c r="W25" s="34" t="str">
        <f>+Step_2_SettingCurva!A18</f>
        <v>10M</v>
      </c>
    </row>
    <row r="26" spans="1:23" x14ac:dyDescent="0.25">
      <c r="A26" s="3"/>
      <c r="J26" s="30" t="str">
        <f>_xll.qlDepositRateHelper2(L26,M26,N26,O26,P26,Q26,R26,S26)</f>
        <v>11M#0014</v>
      </c>
      <c r="K26" s="32" t="str">
        <f>_xll.ohRangeRetrieveError(J26)</f>
        <v/>
      </c>
      <c r="L26" s="40" t="str">
        <f t="shared" si="0"/>
        <v>11M</v>
      </c>
      <c r="M26" s="25">
        <f>+VLOOKUP(L26,Step_2_SettingCurva!$A$3:$AB$41,7,FALSE)/100</f>
        <v>-1.3900000000000002E-3</v>
      </c>
      <c r="N26" s="27" t="str">
        <f t="shared" si="5"/>
        <v>11M</v>
      </c>
      <c r="O26" s="28">
        <f>+VLOOKUP(L26,Step_2_SettingCurva!$A$3:$AC$41,28,FALSE)</f>
        <v>2</v>
      </c>
      <c r="P26" s="23" t="str">
        <f t="shared" si="1"/>
        <v>TARGET</v>
      </c>
      <c r="Q26" s="26" t="str">
        <f t="shared" si="2"/>
        <v>Modified Following</v>
      </c>
      <c r="R26" s="23" t="b">
        <f t="shared" si="3"/>
        <v>1</v>
      </c>
      <c r="S26" s="23" t="str">
        <f t="shared" si="4"/>
        <v>Actual/360</v>
      </c>
      <c r="T26" s="25"/>
      <c r="U26" s="23"/>
      <c r="V26" s="39"/>
      <c r="W26" s="34" t="str">
        <f>+Step_2_SettingCurva!A19</f>
        <v>11M</v>
      </c>
    </row>
    <row r="27" spans="1:23" ht="15.75" thickBot="1" x14ac:dyDescent="0.3">
      <c r="A27" s="8" t="s">
        <v>232</v>
      </c>
      <c r="J27" s="30" t="str">
        <f>_xll.qlDepositRateHelper2(L27,M27,N27,O27,P27,Q27,R27,S27)</f>
        <v>1Y#0014</v>
      </c>
      <c r="K27" s="32" t="str">
        <f>_xll.ohRangeRetrieveError(J27)</f>
        <v/>
      </c>
      <c r="L27" s="40" t="str">
        <f t="shared" si="0"/>
        <v>1Y</v>
      </c>
      <c r="M27" s="25">
        <f>+VLOOKUP(L27,Step_2_SettingCurva!$A$3:$AB$41,7,FALSE)/100</f>
        <v>-1.4000000000000002E-3</v>
      </c>
      <c r="N27" s="42" t="str">
        <f t="shared" si="5"/>
        <v>1Y</v>
      </c>
      <c r="O27" s="28">
        <f>+VLOOKUP(L27,Step_2_SettingCurva!$A$3:$AC$41,28,FALSE)</f>
        <v>2</v>
      </c>
      <c r="P27" s="44" t="str">
        <f t="shared" si="1"/>
        <v>TARGET</v>
      </c>
      <c r="Q27" s="45" t="str">
        <f t="shared" si="2"/>
        <v>Modified Following</v>
      </c>
      <c r="R27" s="44" t="b">
        <f t="shared" si="3"/>
        <v>1</v>
      </c>
      <c r="S27" s="44" t="str">
        <f t="shared" si="4"/>
        <v>Actual/360</v>
      </c>
      <c r="T27" s="41"/>
      <c r="U27" s="44"/>
      <c r="V27" s="46"/>
      <c r="W27" s="34" t="str">
        <f>+Step_2_SettingCurva!A20</f>
        <v>1Y</v>
      </c>
    </row>
    <row r="28" spans="1:23" x14ac:dyDescent="0.25">
      <c r="A28" s="3"/>
      <c r="V28" s="17"/>
    </row>
    <row r="29" spans="1:23" x14ac:dyDescent="0.25">
      <c r="A29" s="4" t="s">
        <v>20</v>
      </c>
      <c r="V29" s="17"/>
    </row>
    <row r="30" spans="1:23" x14ac:dyDescent="0.25">
      <c r="A30" s="3"/>
      <c r="V30" s="17"/>
    </row>
    <row r="31" spans="1:23" x14ac:dyDescent="0.25">
      <c r="A31" s="8" t="s">
        <v>21</v>
      </c>
    </row>
    <row r="32" spans="1:23" x14ac:dyDescent="0.25">
      <c r="A32" s="3"/>
    </row>
    <row r="33" spans="1:2" x14ac:dyDescent="0.25">
      <c r="A33" s="9" t="s">
        <v>22</v>
      </c>
    </row>
    <row r="34" spans="1:2" ht="57" x14ac:dyDescent="0.25">
      <c r="A34" s="1" t="s">
        <v>0</v>
      </c>
      <c r="B34" s="2" t="s">
        <v>1</v>
      </c>
    </row>
    <row r="35" spans="1:2" ht="28.5" x14ac:dyDescent="0.25">
      <c r="A35" s="1" t="s">
        <v>233</v>
      </c>
      <c r="B35" s="2" t="s">
        <v>234</v>
      </c>
    </row>
    <row r="36" spans="1:2" ht="85.5" x14ac:dyDescent="0.25">
      <c r="A36" s="1" t="s">
        <v>235</v>
      </c>
      <c r="B36" s="2" t="s">
        <v>236</v>
      </c>
    </row>
    <row r="37" spans="1:2" ht="42.75" x14ac:dyDescent="0.25">
      <c r="A37" s="1" t="s">
        <v>237</v>
      </c>
      <c r="B37" s="2" t="s">
        <v>238</v>
      </c>
    </row>
    <row r="38" spans="1:2" ht="71.25" x14ac:dyDescent="0.25">
      <c r="A38" s="1" t="s">
        <v>239</v>
      </c>
      <c r="B38" s="2" t="s">
        <v>240</v>
      </c>
    </row>
    <row r="39" spans="1:2" ht="99.75" x14ac:dyDescent="0.25">
      <c r="A39" s="1" t="s">
        <v>241</v>
      </c>
      <c r="B39" s="2" t="s">
        <v>242</v>
      </c>
    </row>
    <row r="40" spans="1:2" ht="185.25" x14ac:dyDescent="0.25">
      <c r="A40" s="1" t="s">
        <v>243</v>
      </c>
      <c r="B40" s="2" t="s">
        <v>244</v>
      </c>
    </row>
    <row r="41" spans="1:2" ht="28.5" x14ac:dyDescent="0.25">
      <c r="A41" s="1" t="s">
        <v>245</v>
      </c>
      <c r="B41" s="2" t="s">
        <v>246</v>
      </c>
    </row>
    <row r="42" spans="1:2" ht="71.25" x14ac:dyDescent="0.25">
      <c r="A42" s="1" t="s">
        <v>4</v>
      </c>
      <c r="B42" s="2" t="s">
        <v>5</v>
      </c>
    </row>
    <row r="43" spans="1:2" ht="57" x14ac:dyDescent="0.25">
      <c r="A43" s="1" t="s">
        <v>6</v>
      </c>
      <c r="B43" s="2" t="s">
        <v>7</v>
      </c>
    </row>
    <row r="44" spans="1:2" ht="28.5" x14ac:dyDescent="0.25">
      <c r="A44" s="1" t="s">
        <v>8</v>
      </c>
      <c r="B44" s="2" t="s">
        <v>9</v>
      </c>
    </row>
  </sheetData>
  <dataValidations count="3">
    <dataValidation type="list" allowBlank="1" showInputMessage="1" showErrorMessage="1" sqref="S10:S27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P10:P27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Q10:Q27">
      <formula1>"Following,Modified Following,Preceding,Modified Preceding,Unadjusted"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Y72"/>
  <sheetViews>
    <sheetView topLeftCell="B15" workbookViewId="0">
      <selection activeCell="B45" sqref="B45"/>
    </sheetView>
  </sheetViews>
  <sheetFormatPr defaultRowHeight="15" x14ac:dyDescent="0.25"/>
  <cols>
    <col min="1" max="1" width="54.140625" bestFit="1" customWidth="1"/>
    <col min="2" max="2" width="35" bestFit="1" customWidth="1"/>
    <col min="9" max="9" width="29.5703125" customWidth="1"/>
    <col min="10" max="10" width="59.85546875" customWidth="1"/>
    <col min="11" max="11" width="23.5703125" bestFit="1" customWidth="1"/>
    <col min="12" max="12" width="16" bestFit="1" customWidth="1"/>
    <col min="13" max="13" width="6.140625" bestFit="1" customWidth="1"/>
    <col min="14" max="14" width="15" bestFit="1" customWidth="1"/>
    <col min="15" max="15" width="23.28515625" customWidth="1"/>
    <col min="16" max="16" width="19.42578125" bestFit="1" customWidth="1"/>
    <col min="17" max="17" width="19.5703125" bestFit="1" customWidth="1"/>
    <col min="18" max="18" width="16.140625" bestFit="1" customWidth="1"/>
    <col min="19" max="19" width="11" bestFit="1" customWidth="1"/>
    <col min="20" max="20" width="12.42578125" bestFit="1" customWidth="1"/>
  </cols>
  <sheetData>
    <row r="1" spans="1:1" ht="15.75" thickBot="1" x14ac:dyDescent="0.3">
      <c r="A1" s="4" t="s">
        <v>1574</v>
      </c>
    </row>
    <row r="2" spans="1:1" ht="15.75" thickBot="1" x14ac:dyDescent="0.3">
      <c r="A2" s="5"/>
    </row>
    <row r="3" spans="1:1" ht="15.75" thickBot="1" x14ac:dyDescent="0.3">
      <c r="A3" s="6" t="s">
        <v>11</v>
      </c>
    </row>
    <row r="4" spans="1:1" ht="15.75" thickBot="1" x14ac:dyDescent="0.3">
      <c r="A4" s="7" t="s">
        <v>1575</v>
      </c>
    </row>
    <row r="5" spans="1:1" ht="15.75" thickBot="1" x14ac:dyDescent="0.3">
      <c r="A5" s="6" t="s">
        <v>13</v>
      </c>
    </row>
    <row r="6" spans="1:1" ht="15.75" thickBot="1" x14ac:dyDescent="0.3">
      <c r="A6" s="6" t="s">
        <v>1582</v>
      </c>
    </row>
    <row r="7" spans="1:1" ht="15.75" thickBot="1" x14ac:dyDescent="0.3">
      <c r="A7" s="6" t="s">
        <v>226</v>
      </c>
    </row>
    <row r="8" spans="1:1" ht="15.75" thickBot="1" x14ac:dyDescent="0.3">
      <c r="A8" s="6" t="s">
        <v>1583</v>
      </c>
    </row>
    <row r="9" spans="1:1" ht="15.75" thickBot="1" x14ac:dyDescent="0.3">
      <c r="A9" s="6" t="s">
        <v>1584</v>
      </c>
    </row>
    <row r="10" spans="1:1" ht="15.75" thickBot="1" x14ac:dyDescent="0.3">
      <c r="A10" s="6" t="s">
        <v>264</v>
      </c>
    </row>
    <row r="11" spans="1:1" ht="15.75" thickBot="1" x14ac:dyDescent="0.3">
      <c r="A11" s="6" t="s">
        <v>15</v>
      </c>
    </row>
    <row r="12" spans="1:1" ht="15.75" thickBot="1" x14ac:dyDescent="0.3">
      <c r="A12" s="7" t="s">
        <v>16</v>
      </c>
    </row>
    <row r="13" spans="1:1" ht="15.75" thickBot="1" x14ac:dyDescent="0.3">
      <c r="A13" s="6" t="s">
        <v>17</v>
      </c>
    </row>
    <row r="14" spans="1:1" x14ac:dyDescent="0.25">
      <c r="A14" s="3"/>
    </row>
    <row r="15" spans="1:1" x14ac:dyDescent="0.25">
      <c r="A15" s="4" t="s">
        <v>18</v>
      </c>
    </row>
    <row r="16" spans="1:1" x14ac:dyDescent="0.25">
      <c r="A16" s="3"/>
    </row>
    <row r="17" spans="1:20" x14ac:dyDescent="0.25">
      <c r="A17" s="8" t="s">
        <v>1576</v>
      </c>
    </row>
    <row r="18" spans="1:20" x14ac:dyDescent="0.25">
      <c r="A18" s="3"/>
    </row>
    <row r="19" spans="1:20" x14ac:dyDescent="0.25">
      <c r="A19" s="4" t="s">
        <v>20</v>
      </c>
    </row>
    <row r="20" spans="1:20" x14ac:dyDescent="0.25">
      <c r="A20" s="3"/>
    </row>
    <row r="21" spans="1:20" x14ac:dyDescent="0.25">
      <c r="A21" s="8" t="s">
        <v>21</v>
      </c>
    </row>
    <row r="22" spans="1:20" x14ac:dyDescent="0.25">
      <c r="A22" s="3"/>
    </row>
    <row r="23" spans="1:20" x14ac:dyDescent="0.25">
      <c r="A23" s="9" t="s">
        <v>22</v>
      </c>
    </row>
    <row r="24" spans="1:20" x14ac:dyDescent="0.25">
      <c r="A24" s="1" t="s">
        <v>0</v>
      </c>
      <c r="B24" s="2" t="s">
        <v>1</v>
      </c>
    </row>
    <row r="25" spans="1:20" x14ac:dyDescent="0.25">
      <c r="A25" s="1" t="s">
        <v>1577</v>
      </c>
      <c r="B25" s="2" t="s">
        <v>1578</v>
      </c>
    </row>
    <row r="26" spans="1:20" x14ac:dyDescent="0.25">
      <c r="A26" s="1" t="s">
        <v>235</v>
      </c>
      <c r="B26" s="2" t="s">
        <v>267</v>
      </c>
    </row>
    <row r="27" spans="1:20" x14ac:dyDescent="0.25">
      <c r="A27" s="1" t="s">
        <v>1579</v>
      </c>
      <c r="B27" s="2" t="s">
        <v>266</v>
      </c>
    </row>
    <row r="28" spans="1:20" ht="28.5" x14ac:dyDescent="0.25">
      <c r="A28" s="1" t="s">
        <v>1580</v>
      </c>
      <c r="B28" s="2" t="s">
        <v>1581</v>
      </c>
      <c r="I28" s="17" t="s">
        <v>247</v>
      </c>
      <c r="J28" s="31" t="s">
        <v>252</v>
      </c>
      <c r="K28" t="str">
        <f t="array" ref="K28:S28">TRANSPOSE(A24:A32)</f>
        <v>ObjectId</v>
      </c>
      <c r="L28" s="161" t="str">
        <v>SettlDays</v>
      </c>
      <c r="M28" s="161" t="str">
        <v>Tenor</v>
      </c>
      <c r="N28" s="161" t="str">
        <v>FixedRate</v>
      </c>
      <c r="O28" s="161" t="str">
        <v>ONIndex</v>
      </c>
      <c r="P28" s="161" t="str">
        <v>DiscountingCurve</v>
      </c>
      <c r="Q28" s="161" t="str">
        <v>Permanent</v>
      </c>
      <c r="R28" s="161" t="str">
        <v>Trigger</v>
      </c>
      <c r="S28" s="161" t="str">
        <v>Overwrite</v>
      </c>
      <c r="T28" s="161"/>
    </row>
    <row r="29" spans="1:20" ht="28.5" x14ac:dyDescent="0.25">
      <c r="A29" s="1" t="s">
        <v>280</v>
      </c>
      <c r="B29" s="2" t="s">
        <v>281</v>
      </c>
      <c r="I29" s="24" t="str">
        <f>_xll.qlOISRateHelper(K29,L29,M29,N29,O29)</f>
        <v>15M#0015</v>
      </c>
      <c r="J29" s="32" t="str">
        <f>_xll.ohRangeRetrieveError(I29)</f>
        <v/>
      </c>
      <c r="K29" t="str">
        <f>+I52</f>
        <v>15M</v>
      </c>
      <c r="L29" s="172">
        <v>2</v>
      </c>
      <c r="M29" s="10" t="str">
        <f>+K29</f>
        <v>15M</v>
      </c>
      <c r="N29" s="47">
        <f>VLOOKUP($K29,Step_2_SettingCurva!$A$21:$AC$41,7,FALSE)/100</f>
        <v>-1.4000000000000002E-3</v>
      </c>
      <c r="O29" s="10" t="str">
        <f>+Step_1_CreareIndice_EONIA!$C$1</f>
        <v>EONIA!#0014</v>
      </c>
      <c r="P29" s="10"/>
      <c r="Q29" s="23"/>
      <c r="R29" s="23"/>
      <c r="S29" s="25"/>
      <c r="T29" s="23"/>
    </row>
    <row r="30" spans="1:20" x14ac:dyDescent="0.25">
      <c r="A30" s="1" t="s">
        <v>4</v>
      </c>
      <c r="B30" s="2" t="s">
        <v>5</v>
      </c>
      <c r="I30" s="24" t="str">
        <f>_xll.qlOISRateHelper(K30,L30,M30,N30,O30)</f>
        <v>18M#0010</v>
      </c>
      <c r="J30" s="32" t="str">
        <f>_xll.ohRangeRetrieveError(I30)</f>
        <v/>
      </c>
      <c r="K30" s="17" t="str">
        <f t="shared" ref="K30:K49" si="0">+I53</f>
        <v>18M</v>
      </c>
      <c r="L30" s="172">
        <v>2</v>
      </c>
      <c r="M30" s="10" t="str">
        <f t="shared" ref="M30:M49" si="1">+K30</f>
        <v>18M</v>
      </c>
      <c r="N30" s="47">
        <f>VLOOKUP($K30,Step_2_SettingCurva!$A$21:$AC$41,7,FALSE)/100</f>
        <v>-1.3700000000000001E-3</v>
      </c>
      <c r="O30" s="10" t="str">
        <f>+Step_1_CreareIndice_EONIA!$C$1</f>
        <v>EONIA!#0014</v>
      </c>
      <c r="P30" s="10"/>
      <c r="Q30" s="23"/>
      <c r="R30" s="23"/>
      <c r="S30" s="25"/>
      <c r="T30" s="23"/>
    </row>
    <row r="31" spans="1:20" x14ac:dyDescent="0.25">
      <c r="A31" s="1" t="s">
        <v>6</v>
      </c>
      <c r="B31" s="2" t="s">
        <v>7</v>
      </c>
      <c r="I31" s="24" t="str">
        <f>_xll.qlOISRateHelper(K31,L31,M31,N31,O31)</f>
        <v>21M#0010</v>
      </c>
      <c r="J31" s="32" t="str">
        <f>_xll.ohRangeRetrieveError(I31)</f>
        <v/>
      </c>
      <c r="K31" s="17" t="str">
        <f t="shared" si="0"/>
        <v>21M</v>
      </c>
      <c r="L31" s="172">
        <v>2</v>
      </c>
      <c r="M31" s="10" t="str">
        <f t="shared" si="1"/>
        <v>21M</v>
      </c>
      <c r="N31" s="47">
        <f>VLOOKUP($K31,Step_2_SettingCurva!$A$21:$AC$41,7,FALSE)/100</f>
        <v>-1.32E-3</v>
      </c>
      <c r="O31" s="10" t="str">
        <f>+Step_1_CreareIndice_EONIA!$C$1</f>
        <v>EONIA!#0014</v>
      </c>
      <c r="P31" s="10"/>
      <c r="Q31" s="23"/>
      <c r="R31" s="23"/>
      <c r="S31" s="25"/>
      <c r="T31" s="23"/>
    </row>
    <row r="32" spans="1:20" x14ac:dyDescent="0.25">
      <c r="A32" s="1" t="s">
        <v>8</v>
      </c>
      <c r="B32" s="2" t="s">
        <v>9</v>
      </c>
      <c r="I32" s="24" t="str">
        <f>_xll.qlOISRateHelper(K32,L32,M32,N32,O32)</f>
        <v>2Y#0010</v>
      </c>
      <c r="J32" s="32" t="str">
        <f>_xll.ohRangeRetrieveError(I32)</f>
        <v/>
      </c>
      <c r="K32" s="17" t="str">
        <f t="shared" si="0"/>
        <v>2Y</v>
      </c>
      <c r="L32" s="172">
        <v>2</v>
      </c>
      <c r="M32" s="10" t="str">
        <f t="shared" si="1"/>
        <v>2Y</v>
      </c>
      <c r="N32" s="47">
        <f>VLOOKUP($K32,Step_2_SettingCurva!$A$21:$AC$41,7,FALSE)/100</f>
        <v>-1.23E-3</v>
      </c>
      <c r="O32" s="10" t="str">
        <f>+Step_1_CreareIndice_EONIA!$C$1</f>
        <v>EONIA!#0014</v>
      </c>
      <c r="P32" s="10"/>
      <c r="Q32" s="23"/>
      <c r="R32" s="23"/>
      <c r="S32" s="25"/>
      <c r="T32" s="23"/>
    </row>
    <row r="33" spans="1:20" x14ac:dyDescent="0.25">
      <c r="A33" s="1"/>
      <c r="B33" s="2"/>
      <c r="I33" s="24" t="str">
        <f>_xll.qlOISRateHelper(K33,L33,M33,N33,O33)</f>
        <v>3Y#0010</v>
      </c>
      <c r="J33" s="32" t="str">
        <f>_xll.ohRangeRetrieveError(I33)</f>
        <v/>
      </c>
      <c r="K33" s="17" t="str">
        <f t="shared" si="0"/>
        <v>3Y</v>
      </c>
      <c r="L33" s="172">
        <v>2</v>
      </c>
      <c r="M33" s="10" t="str">
        <f t="shared" si="1"/>
        <v>3Y</v>
      </c>
      <c r="N33" s="47">
        <f>VLOOKUP($K33,Step_2_SettingCurva!$A$21:$AC$41,7,FALSE)/100</f>
        <v>-6.3000000000000003E-4</v>
      </c>
      <c r="O33" s="10" t="str">
        <f>+Step_1_CreareIndice_EONIA!$C$1</f>
        <v>EONIA!#0014</v>
      </c>
      <c r="P33" s="10"/>
      <c r="Q33" s="23"/>
      <c r="R33" s="23"/>
      <c r="S33" s="25"/>
      <c r="T33" s="23"/>
    </row>
    <row r="34" spans="1:20" x14ac:dyDescent="0.25">
      <c r="A34" s="1"/>
      <c r="B34" s="2"/>
      <c r="I34" s="24" t="str">
        <f>_xll.qlOISRateHelper(K34,L34,M34,N34,O34)</f>
        <v>4Y#0010</v>
      </c>
      <c r="J34" s="32" t="str">
        <f>_xll.ohRangeRetrieveError(I34)</f>
        <v/>
      </c>
      <c r="K34" s="17" t="str">
        <f t="shared" si="0"/>
        <v>4Y</v>
      </c>
      <c r="L34" s="172">
        <v>2</v>
      </c>
      <c r="M34" s="10" t="str">
        <f t="shared" si="1"/>
        <v>4Y</v>
      </c>
      <c r="N34" s="47">
        <f>VLOOKUP($K34,Step_2_SettingCurva!$A$21:$AC$41,7,FALSE)/100</f>
        <v>2.7E-4</v>
      </c>
      <c r="O34" s="10" t="str">
        <f>+Step_1_CreareIndice_EONIA!$C$1</f>
        <v>EONIA!#0014</v>
      </c>
      <c r="P34" s="10"/>
      <c r="Q34" s="23"/>
      <c r="R34" s="23"/>
      <c r="S34" s="25"/>
      <c r="T34" s="23"/>
    </row>
    <row r="35" spans="1:20" x14ac:dyDescent="0.25">
      <c r="A35" s="1"/>
      <c r="B35" s="2"/>
      <c r="I35" s="24" t="str">
        <f>_xll.qlOISRateHelper(K35,L35,M35,N35,O35)</f>
        <v>5Y#0010</v>
      </c>
      <c r="J35" s="32" t="str">
        <f>_xll.ohRangeRetrieveError(I35)</f>
        <v/>
      </c>
      <c r="K35" s="17" t="str">
        <f t="shared" si="0"/>
        <v>5Y</v>
      </c>
      <c r="L35" s="172">
        <v>2</v>
      </c>
      <c r="M35" s="10" t="str">
        <f t="shared" si="1"/>
        <v>5Y</v>
      </c>
      <c r="N35" s="47">
        <f>VLOOKUP($K35,Step_2_SettingCurva!$A$21:$AC$41,7,FALSE)/100</f>
        <v>1.3800000000000002E-3</v>
      </c>
      <c r="O35" s="10" t="str">
        <f>+Step_1_CreareIndice_EONIA!$C$1</f>
        <v>EONIA!#0014</v>
      </c>
      <c r="P35" s="10"/>
      <c r="Q35" s="23"/>
      <c r="R35" s="23"/>
      <c r="S35" s="25"/>
      <c r="T35" s="23"/>
    </row>
    <row r="36" spans="1:20" x14ac:dyDescent="0.25">
      <c r="A36" s="1"/>
      <c r="B36" s="2"/>
      <c r="I36" s="24" t="str">
        <f>_xll.qlOISRateHelper(K36,L36,M36,N36,O36)</f>
        <v>6Y#0010</v>
      </c>
      <c r="J36" s="32" t="str">
        <f>_xll.ohRangeRetrieveError(I36)</f>
        <v/>
      </c>
      <c r="K36" s="17" t="str">
        <f t="shared" si="0"/>
        <v>6Y</v>
      </c>
      <c r="L36" s="172">
        <v>2</v>
      </c>
      <c r="M36" s="10" t="str">
        <f t="shared" si="1"/>
        <v>6Y</v>
      </c>
      <c r="N36" s="47">
        <f>VLOOKUP($K36,Step_2_SettingCurva!$A$21:$AC$41,7,FALSE)/100</f>
        <v>2.6199999999999999E-3</v>
      </c>
      <c r="O36" s="10" t="str">
        <f>+Step_1_CreareIndice_EONIA!$C$1</f>
        <v>EONIA!#0014</v>
      </c>
      <c r="P36" s="10"/>
      <c r="Q36" s="23"/>
      <c r="R36" s="23"/>
      <c r="S36" s="25"/>
      <c r="T36" s="23"/>
    </row>
    <row r="37" spans="1:20" x14ac:dyDescent="0.25">
      <c r="A37" s="1"/>
      <c r="B37" s="2"/>
      <c r="I37" s="24" t="str">
        <f>_xll.qlOISRateHelper(K37,L37,M37,N37,O37)</f>
        <v>7Y#0010</v>
      </c>
      <c r="J37" s="32" t="str">
        <f>_xll.ohRangeRetrieveError(I37)</f>
        <v/>
      </c>
      <c r="K37" s="17" t="str">
        <f t="shared" si="0"/>
        <v>7Y</v>
      </c>
      <c r="L37" s="172">
        <v>2</v>
      </c>
      <c r="M37" s="10" t="str">
        <f t="shared" si="1"/>
        <v>7Y</v>
      </c>
      <c r="N37" s="47">
        <f>VLOOKUP($K37,Step_2_SettingCurva!$A$21:$AC$41,7,FALSE)/100</f>
        <v>3.9100000000000003E-3</v>
      </c>
      <c r="O37" s="10" t="str">
        <f>+Step_1_CreareIndice_EONIA!$C$1</f>
        <v>EONIA!#0014</v>
      </c>
      <c r="P37" s="10"/>
      <c r="Q37" s="23"/>
      <c r="R37" s="23"/>
      <c r="S37" s="25"/>
      <c r="T37" s="23"/>
    </row>
    <row r="38" spans="1:20" x14ac:dyDescent="0.25">
      <c r="A38" s="1"/>
      <c r="B38" s="2"/>
      <c r="I38" s="24" t="str">
        <f>_xll.qlOISRateHelper(K38,L38,M38,N38,O38)</f>
        <v>8Y#0010</v>
      </c>
      <c r="J38" s="32" t="str">
        <f>_xll.ohRangeRetrieveError(I38)</f>
        <v/>
      </c>
      <c r="K38" s="17" t="str">
        <f t="shared" si="0"/>
        <v>8Y</v>
      </c>
      <c r="L38" s="172">
        <v>2</v>
      </c>
      <c r="M38" s="10" t="str">
        <f t="shared" si="1"/>
        <v>8Y</v>
      </c>
      <c r="N38" s="47">
        <f>VLOOKUP($K38,Step_2_SettingCurva!$A$21:$AC$41,7,FALSE)/100</f>
        <v>5.1500000000000001E-3</v>
      </c>
      <c r="O38" s="10" t="str">
        <f>+Step_1_CreareIndice_EONIA!$C$1</f>
        <v>EONIA!#0014</v>
      </c>
      <c r="P38" s="10"/>
      <c r="Q38" s="23"/>
      <c r="R38" s="23"/>
      <c r="S38" s="25"/>
      <c r="T38" s="23"/>
    </row>
    <row r="39" spans="1:20" x14ac:dyDescent="0.25">
      <c r="A39" s="1"/>
      <c r="B39" s="2"/>
      <c r="I39" s="24" t="str">
        <f>_xll.qlOISRateHelper(K39,L39,M39,N39,O39)</f>
        <v>9Y#0010</v>
      </c>
      <c r="J39" s="32" t="str">
        <f>_xll.ohRangeRetrieveError(I39)</f>
        <v/>
      </c>
      <c r="K39" s="17" t="str">
        <f t="shared" si="0"/>
        <v>9Y</v>
      </c>
      <c r="L39" s="172">
        <v>2</v>
      </c>
      <c r="M39" s="10" t="str">
        <f t="shared" si="1"/>
        <v>9Y</v>
      </c>
      <c r="N39" s="47">
        <f>VLOOKUP($K39,Step_2_SettingCurva!$A$21:$AC$41,7,FALSE)/100</f>
        <v>6.3E-3</v>
      </c>
      <c r="O39" s="10" t="str">
        <f>+Step_1_CreareIndice_EONIA!$C$1</f>
        <v>EONIA!#0014</v>
      </c>
      <c r="P39" s="10"/>
      <c r="Q39" s="23"/>
      <c r="R39" s="23"/>
      <c r="S39" s="25"/>
      <c r="T39" s="23"/>
    </row>
    <row r="40" spans="1:20" x14ac:dyDescent="0.25">
      <c r="A40" s="1"/>
      <c r="B40" s="2"/>
      <c r="I40" s="24" t="str">
        <f>_xll.qlOISRateHelper(K40,L40,M40,N40,O40)</f>
        <v>10Y#0010</v>
      </c>
      <c r="J40" s="32" t="str">
        <f>_xll.ohRangeRetrieveError(I40)</f>
        <v/>
      </c>
      <c r="K40" s="17" t="str">
        <f t="shared" si="0"/>
        <v>10Y</v>
      </c>
      <c r="L40" s="172">
        <v>2</v>
      </c>
      <c r="M40" s="10" t="str">
        <f t="shared" si="1"/>
        <v>10Y</v>
      </c>
      <c r="N40" s="47">
        <f>VLOOKUP($K40,Step_2_SettingCurva!$A$21:$AC$41,7,FALSE)/100</f>
        <v>7.3200000000000001E-3</v>
      </c>
      <c r="O40" s="10" t="str">
        <f>+Step_1_CreareIndice_EONIA!$C$1</f>
        <v>EONIA!#0014</v>
      </c>
      <c r="P40" s="10"/>
      <c r="Q40" s="23"/>
      <c r="R40" s="23"/>
      <c r="S40" s="25"/>
      <c r="T40" s="23"/>
    </row>
    <row r="41" spans="1:20" x14ac:dyDescent="0.25">
      <c r="A41" s="1"/>
      <c r="B41" s="2"/>
      <c r="I41" s="24" t="str">
        <f>_xll.qlOISRateHelper(K41,L41,M41,N41,O41)</f>
        <v>11Y#0010</v>
      </c>
      <c r="J41" s="32" t="str">
        <f>_xll.ohRangeRetrieveError(I41)</f>
        <v/>
      </c>
      <c r="K41" s="17" t="str">
        <f t="shared" si="0"/>
        <v>11Y</v>
      </c>
      <c r="L41" s="172">
        <v>2</v>
      </c>
      <c r="M41" s="10" t="str">
        <f t="shared" si="1"/>
        <v>11Y</v>
      </c>
      <c r="N41" s="47">
        <f>VLOOKUP($K41,Step_2_SettingCurva!$A$21:$AC$41,7,FALSE)/100</f>
        <v>8.2399999999999991E-3</v>
      </c>
      <c r="O41" s="10" t="str">
        <f>+Step_1_CreareIndice_EONIA!$C$1</f>
        <v>EONIA!#0014</v>
      </c>
      <c r="P41" s="10"/>
      <c r="Q41" s="23"/>
      <c r="R41" s="23"/>
      <c r="S41" s="25"/>
      <c r="T41" s="23"/>
    </row>
    <row r="42" spans="1:20" x14ac:dyDescent="0.25">
      <c r="A42" s="1"/>
      <c r="B42" s="2"/>
      <c r="I42" s="24" t="str">
        <f>_xll.qlOISRateHelper(K42,L42,M42,N42,O42)</f>
        <v>12Y#0010</v>
      </c>
      <c r="J42" s="32" t="str">
        <f>_xll.ohRangeRetrieveError(I42)</f>
        <v/>
      </c>
      <c r="K42" s="17" t="str">
        <f t="shared" si="0"/>
        <v>12Y</v>
      </c>
      <c r="L42" s="172">
        <v>2</v>
      </c>
      <c r="M42" s="10" t="str">
        <f t="shared" si="1"/>
        <v>12Y</v>
      </c>
      <c r="N42" s="47">
        <f>VLOOKUP($K42,Step_2_SettingCurva!$A$21:$AC$41,7,FALSE)/100</f>
        <v>9.0600000000000003E-3</v>
      </c>
      <c r="O42" s="10" t="str">
        <f>+Step_1_CreareIndice_EONIA!$C$1</f>
        <v>EONIA!#0014</v>
      </c>
      <c r="P42" s="10"/>
      <c r="Q42" s="23"/>
      <c r="R42" s="23"/>
      <c r="S42" s="25"/>
      <c r="T42" s="23"/>
    </row>
    <row r="43" spans="1:20" x14ac:dyDescent="0.25">
      <c r="I43" s="24" t="str">
        <f>_xll.qlOISRateHelper(K43,L43,M43,N43,O43)</f>
        <v>15Y#0010</v>
      </c>
      <c r="J43" s="32" t="str">
        <f>_xll.ohRangeRetrieveError(I43)</f>
        <v/>
      </c>
      <c r="K43" s="17" t="str">
        <f t="shared" si="0"/>
        <v>15Y</v>
      </c>
      <c r="L43" s="172">
        <v>2</v>
      </c>
      <c r="M43" s="10" t="str">
        <f t="shared" si="1"/>
        <v>15Y</v>
      </c>
      <c r="N43" s="47">
        <f>VLOOKUP($K43,Step_2_SettingCurva!$A$21:$AC$41,7,FALSE)/100</f>
        <v>1.09E-2</v>
      </c>
      <c r="O43" s="10" t="str">
        <f>+Step_1_CreareIndice_EONIA!$C$1</f>
        <v>EONIA!#0014</v>
      </c>
      <c r="P43" s="10"/>
      <c r="Q43" s="23"/>
      <c r="R43" s="23"/>
      <c r="S43" s="25"/>
      <c r="T43" s="23"/>
    </row>
    <row r="44" spans="1:20" x14ac:dyDescent="0.25">
      <c r="I44" s="24" t="str">
        <f>_xll.qlOISRateHelper(K44,L44,M44,N44,O44)</f>
        <v>20Y#0010</v>
      </c>
      <c r="J44" s="32" t="str">
        <f>_xll.ohRangeRetrieveError(I44)</f>
        <v/>
      </c>
      <c r="K44" s="17" t="str">
        <f t="shared" si="0"/>
        <v>20Y</v>
      </c>
      <c r="L44" s="172">
        <v>2</v>
      </c>
      <c r="M44" s="10" t="str">
        <f t="shared" si="1"/>
        <v>20Y</v>
      </c>
      <c r="N44" s="47">
        <f>VLOOKUP($K44,Step_2_SettingCurva!$A$21:$AC$41,7,FALSE)/100</f>
        <v>1.2509999999999999E-2</v>
      </c>
      <c r="O44" s="10" t="str">
        <f>+Step_1_CreareIndice_EONIA!$C$1</f>
        <v>EONIA!#0014</v>
      </c>
      <c r="P44" s="10"/>
      <c r="Q44" s="23"/>
      <c r="R44" s="23"/>
      <c r="S44" s="25"/>
      <c r="T44" s="23"/>
    </row>
    <row r="45" spans="1:20" x14ac:dyDescent="0.25">
      <c r="I45" s="24" t="str">
        <f>_xll.qlOISRateHelper(K45,L45,M45,N45,O45)</f>
        <v>25Y#0010</v>
      </c>
      <c r="J45" s="32" t="str">
        <f>_xll.ohRangeRetrieveError(I45)</f>
        <v/>
      </c>
      <c r="K45" s="17" t="str">
        <f t="shared" si="0"/>
        <v>25Y</v>
      </c>
      <c r="L45" s="172">
        <v>2</v>
      </c>
      <c r="M45" s="10" t="str">
        <f t="shared" si="1"/>
        <v>25Y</v>
      </c>
      <c r="N45" s="47">
        <f>VLOOKUP($K45,Step_2_SettingCurva!$A$21:$AC$41,7,FALSE)/100</f>
        <v>1.3049999999999999E-2</v>
      </c>
      <c r="O45" s="10" t="str">
        <f>+Step_1_CreareIndice_EONIA!$C$1</f>
        <v>EONIA!#0014</v>
      </c>
      <c r="P45" s="10"/>
      <c r="Q45" s="23"/>
      <c r="R45" s="23"/>
      <c r="S45" s="25"/>
      <c r="T45" s="23"/>
    </row>
    <row r="46" spans="1:20" x14ac:dyDescent="0.25">
      <c r="I46" s="24" t="str">
        <f>_xll.qlOISRateHelper(K46,L46,M46,N46,O46)</f>
        <v>30Y#0010</v>
      </c>
      <c r="J46" s="32" t="str">
        <f>_xll.ohRangeRetrieveError(I46)</f>
        <v/>
      </c>
      <c r="K46" s="17" t="str">
        <f t="shared" si="0"/>
        <v>30Y</v>
      </c>
      <c r="L46" s="172">
        <v>2</v>
      </c>
      <c r="M46" s="10" t="str">
        <f t="shared" si="1"/>
        <v>30Y</v>
      </c>
      <c r="N46" s="47">
        <f>VLOOKUP($K46,Step_2_SettingCurva!$A$21:$AC$41,7,FALSE)/100</f>
        <v>1.3309999999999999E-2</v>
      </c>
      <c r="O46" s="10" t="str">
        <f>+Step_1_CreareIndice_EONIA!$C$1</f>
        <v>EONIA!#0014</v>
      </c>
      <c r="P46" s="10"/>
      <c r="Q46" s="23"/>
      <c r="R46" s="23"/>
      <c r="S46" s="25"/>
      <c r="T46" s="23"/>
    </row>
    <row r="47" spans="1:20" x14ac:dyDescent="0.25">
      <c r="I47" s="24" t="str">
        <f>_xll.qlOISRateHelper(K47,L47,M47,N47,O47)</f>
        <v>40Y#0010</v>
      </c>
      <c r="J47" s="32" t="str">
        <f>_xll.ohRangeRetrieveError(I47)</f>
        <v/>
      </c>
      <c r="K47" s="17" t="str">
        <f t="shared" si="0"/>
        <v>40Y</v>
      </c>
      <c r="L47" s="172">
        <v>2</v>
      </c>
      <c r="M47" s="10" t="str">
        <f t="shared" si="1"/>
        <v>40Y</v>
      </c>
      <c r="N47" s="47">
        <f>VLOOKUP($K47,Step_2_SettingCurva!$A$21:$AC$41,7,FALSE)/100</f>
        <v>1.3650000000000001E-2</v>
      </c>
      <c r="O47" s="10" t="str">
        <f>+Step_1_CreareIndice_EONIA!$C$1</f>
        <v>EONIA!#0014</v>
      </c>
      <c r="P47" s="10"/>
      <c r="Q47" s="23"/>
      <c r="R47" s="23"/>
      <c r="S47" s="25"/>
      <c r="T47" s="23"/>
    </row>
    <row r="48" spans="1:20" x14ac:dyDescent="0.25">
      <c r="I48" s="24" t="str">
        <f>_xll.qlOISRateHelper(K48,L48,M48,N48,O48)</f>
        <v>50Y#0010</v>
      </c>
      <c r="J48" s="32" t="str">
        <f>_xll.ohRangeRetrieveError(I48)</f>
        <v/>
      </c>
      <c r="K48" s="17" t="str">
        <f t="shared" si="0"/>
        <v>50Y</v>
      </c>
      <c r="L48" s="172">
        <v>2</v>
      </c>
      <c r="M48" s="10" t="str">
        <f t="shared" si="1"/>
        <v>50Y</v>
      </c>
      <c r="N48" s="47">
        <f>VLOOKUP($K48,Step_2_SettingCurva!$A$21:$AC$41,7,FALSE)/100</f>
        <v>1.3389999999999999E-2</v>
      </c>
      <c r="O48" s="10" t="str">
        <f>+Step_1_CreareIndice_EONIA!$C$1</f>
        <v>EONIA!#0014</v>
      </c>
      <c r="P48" s="10"/>
      <c r="Q48" s="23"/>
      <c r="R48" s="23"/>
      <c r="S48" s="25"/>
      <c r="T48" s="23"/>
    </row>
    <row r="49" spans="9:25" ht="31.5" customHeight="1" x14ac:dyDescent="0.25">
      <c r="I49" s="24" t="str">
        <f>_xll.qlOISRateHelper(K49,L49,M49,N49,O49)</f>
        <v>60Y#0010</v>
      </c>
      <c r="J49" s="32" t="str">
        <f>_xll.ohRangeRetrieveError(I49)</f>
        <v/>
      </c>
      <c r="K49" s="17" t="str">
        <f t="shared" si="0"/>
        <v>60Y</v>
      </c>
      <c r="L49" s="172">
        <v>2</v>
      </c>
      <c r="M49" s="10" t="str">
        <f t="shared" si="1"/>
        <v>60Y</v>
      </c>
      <c r="N49" s="47">
        <f>VLOOKUP($K49,Step_2_SettingCurva!$A$21:$AC$41,7,FALSE)/100</f>
        <v>1.3340000000000001E-2</v>
      </c>
      <c r="O49" s="10" t="str">
        <f>+Step_1_CreareIndice_EONIA!$C$1</f>
        <v>EONIA!#0014</v>
      </c>
      <c r="P49" s="10"/>
      <c r="Q49" s="23"/>
      <c r="R49" s="23"/>
      <c r="S49" s="25"/>
      <c r="T49" s="23"/>
    </row>
    <row r="50" spans="9:25" x14ac:dyDescent="0.25">
      <c r="Y50" s="34"/>
    </row>
    <row r="51" spans="9:25" x14ac:dyDescent="0.25">
      <c r="I51" s="33" t="s">
        <v>220</v>
      </c>
      <c r="Y51" s="34"/>
    </row>
    <row r="52" spans="9:25" x14ac:dyDescent="0.25">
      <c r="I52" s="34" t="str">
        <f>+Step_2_SettingCurva!A21</f>
        <v>15M</v>
      </c>
      <c r="Y52" s="34"/>
    </row>
    <row r="53" spans="9:25" x14ac:dyDescent="0.25">
      <c r="I53" s="34" t="str">
        <f>+Step_2_SettingCurva!A22</f>
        <v>18M</v>
      </c>
      <c r="Y53" s="34"/>
    </row>
    <row r="54" spans="9:25" x14ac:dyDescent="0.25">
      <c r="I54" s="34" t="str">
        <f>+Step_2_SettingCurva!A23</f>
        <v>21M</v>
      </c>
      <c r="Y54" s="34"/>
    </row>
    <row r="55" spans="9:25" x14ac:dyDescent="0.25">
      <c r="I55" s="34" t="str">
        <f>+Step_2_SettingCurva!A24</f>
        <v>2Y</v>
      </c>
      <c r="Y55" s="34"/>
    </row>
    <row r="56" spans="9:25" x14ac:dyDescent="0.25">
      <c r="I56" s="34" t="str">
        <f>+Step_2_SettingCurva!A25</f>
        <v>3Y</v>
      </c>
      <c r="Y56" s="34"/>
    </row>
    <row r="57" spans="9:25" x14ac:dyDescent="0.25">
      <c r="I57" s="34" t="str">
        <f>+Step_2_SettingCurva!A26</f>
        <v>4Y</v>
      </c>
      <c r="Y57" s="34"/>
    </row>
    <row r="58" spans="9:25" x14ac:dyDescent="0.25">
      <c r="I58" s="34" t="str">
        <f>+Step_2_SettingCurva!A27</f>
        <v>5Y</v>
      </c>
      <c r="Y58" s="34"/>
    </row>
    <row r="59" spans="9:25" x14ac:dyDescent="0.25">
      <c r="I59" s="34" t="str">
        <f>+Step_2_SettingCurva!A28</f>
        <v>6Y</v>
      </c>
    </row>
    <row r="60" spans="9:25" x14ac:dyDescent="0.25">
      <c r="I60" s="34" t="str">
        <f>+Step_2_SettingCurva!A29</f>
        <v>7Y</v>
      </c>
    </row>
    <row r="61" spans="9:25" x14ac:dyDescent="0.25">
      <c r="I61" s="34" t="str">
        <f>+Step_2_SettingCurva!A30</f>
        <v>8Y</v>
      </c>
    </row>
    <row r="62" spans="9:25" x14ac:dyDescent="0.25">
      <c r="I62" s="34" t="str">
        <f>+Step_2_SettingCurva!A31</f>
        <v>9Y</v>
      </c>
    </row>
    <row r="63" spans="9:25" x14ac:dyDescent="0.25">
      <c r="I63" s="34" t="str">
        <f>+Step_2_SettingCurva!A32</f>
        <v>10Y</v>
      </c>
    </row>
    <row r="64" spans="9:25" x14ac:dyDescent="0.25">
      <c r="I64" s="34" t="str">
        <f>+Step_2_SettingCurva!A33</f>
        <v>11Y</v>
      </c>
    </row>
    <row r="65" spans="9:9" x14ac:dyDescent="0.25">
      <c r="I65" s="34" t="str">
        <f>+Step_2_SettingCurva!A34</f>
        <v>12Y</v>
      </c>
    </row>
    <row r="66" spans="9:9" x14ac:dyDescent="0.25">
      <c r="I66" s="34" t="str">
        <f>+Step_2_SettingCurva!A35</f>
        <v>15Y</v>
      </c>
    </row>
    <row r="67" spans="9:9" x14ac:dyDescent="0.25">
      <c r="I67" s="34" t="str">
        <f>+Step_2_SettingCurva!A36</f>
        <v>20Y</v>
      </c>
    </row>
    <row r="68" spans="9:9" x14ac:dyDescent="0.25">
      <c r="I68" s="34" t="str">
        <f>+Step_2_SettingCurva!A37</f>
        <v>25Y</v>
      </c>
    </row>
    <row r="69" spans="9:9" x14ac:dyDescent="0.25">
      <c r="I69" s="34" t="str">
        <f>+Step_2_SettingCurva!A38</f>
        <v>30Y</v>
      </c>
    </row>
    <row r="70" spans="9:9" x14ac:dyDescent="0.25">
      <c r="I70" s="34" t="str">
        <f>+Step_2_SettingCurva!A39</f>
        <v>40Y</v>
      </c>
    </row>
    <row r="71" spans="9:9" x14ac:dyDescent="0.25">
      <c r="I71" s="34" t="str">
        <f>+Step_2_SettingCurva!A40</f>
        <v>50Y</v>
      </c>
    </row>
    <row r="72" spans="9:9" x14ac:dyDescent="0.25">
      <c r="I72" s="34" t="str">
        <f>+Step_2_SettingCurva!A41</f>
        <v>60Y</v>
      </c>
    </row>
  </sheetData>
  <dataValidations count="1">
    <dataValidation type="list" allowBlank="1" showInputMessage="1" showErrorMessage="1" sqref="Q29:Q49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/>
  <dimension ref="A1:K92"/>
  <sheetViews>
    <sheetView topLeftCell="A12" workbookViewId="0">
      <selection activeCell="I24" sqref="I24"/>
    </sheetView>
  </sheetViews>
  <sheetFormatPr defaultRowHeight="15" x14ac:dyDescent="0.25"/>
  <cols>
    <col min="1" max="1" width="46.42578125" customWidth="1"/>
    <col min="2" max="2" width="30.7109375" customWidth="1"/>
    <col min="5" max="5" width="13.42578125" customWidth="1"/>
    <col min="7" max="7" width="12.28515625" bestFit="1" customWidth="1"/>
    <col min="9" max="9" width="17.140625" customWidth="1"/>
    <col min="10" max="10" width="34.42578125" customWidth="1"/>
  </cols>
  <sheetData>
    <row r="1" spans="1:10" ht="15.75" thickBot="1" x14ac:dyDescent="0.3">
      <c r="A1" s="49" t="s">
        <v>286</v>
      </c>
    </row>
    <row r="2" spans="1:10" ht="15.75" thickBot="1" x14ac:dyDescent="0.3">
      <c r="A2" s="50"/>
    </row>
    <row r="3" spans="1:10" x14ac:dyDescent="0.25">
      <c r="A3" s="51" t="s">
        <v>287</v>
      </c>
    </row>
    <row r="4" spans="1:10" x14ac:dyDescent="0.25">
      <c r="A4" s="51" t="s">
        <v>288</v>
      </c>
    </row>
    <row r="5" spans="1:10" x14ac:dyDescent="0.25">
      <c r="A5" s="51" t="s">
        <v>289</v>
      </c>
    </row>
    <row r="6" spans="1:10" x14ac:dyDescent="0.25">
      <c r="A6" s="51" t="s">
        <v>290</v>
      </c>
    </row>
    <row r="7" spans="1:10" x14ac:dyDescent="0.25">
      <c r="A7" s="52" t="s">
        <v>291</v>
      </c>
    </row>
    <row r="8" spans="1:10" x14ac:dyDescent="0.25">
      <c r="A8" s="52" t="s">
        <v>292</v>
      </c>
    </row>
    <row r="9" spans="1:10" x14ac:dyDescent="0.25">
      <c r="A9" s="52" t="s">
        <v>293</v>
      </c>
    </row>
    <row r="10" spans="1:10" x14ac:dyDescent="0.25">
      <c r="A10" s="52" t="s">
        <v>294</v>
      </c>
    </row>
    <row r="11" spans="1:10" x14ac:dyDescent="0.25">
      <c r="A11" s="51" t="s">
        <v>295</v>
      </c>
    </row>
    <row r="12" spans="1:10" x14ac:dyDescent="0.25">
      <c r="A12" s="51" t="s">
        <v>296</v>
      </c>
    </row>
    <row r="13" spans="1:10" x14ac:dyDescent="0.25">
      <c r="A13" s="48"/>
      <c r="I13" s="55" t="s">
        <v>303</v>
      </c>
      <c r="J13" s="10"/>
    </row>
    <row r="14" spans="1:10" x14ac:dyDescent="0.25">
      <c r="A14" s="49" t="s">
        <v>18</v>
      </c>
      <c r="I14" s="55" t="s">
        <v>305</v>
      </c>
      <c r="J14" s="10"/>
    </row>
    <row r="15" spans="1:10" x14ac:dyDescent="0.25">
      <c r="I15" s="55" t="s">
        <v>307</v>
      </c>
      <c r="J15" s="10"/>
    </row>
    <row r="16" spans="1:10" x14ac:dyDescent="0.25">
      <c r="A16" s="2" t="s">
        <v>297</v>
      </c>
      <c r="I16" s="55" t="s">
        <v>309</v>
      </c>
      <c r="J16" s="10" t="s">
        <v>1546</v>
      </c>
    </row>
    <row r="17" spans="1:10" x14ac:dyDescent="0.25">
      <c r="A17" s="48"/>
      <c r="I17" s="55" t="s">
        <v>311</v>
      </c>
      <c r="J17" s="10"/>
    </row>
    <row r="18" spans="1:10" x14ac:dyDescent="0.25">
      <c r="A18" s="49" t="s">
        <v>20</v>
      </c>
      <c r="I18" s="55" t="s">
        <v>6</v>
      </c>
      <c r="J18" s="10"/>
    </row>
    <row r="20" spans="1:10" x14ac:dyDescent="0.25">
      <c r="A20" s="2" t="s">
        <v>298</v>
      </c>
    </row>
    <row r="21" spans="1:10" x14ac:dyDescent="0.25">
      <c r="A21" s="48"/>
    </row>
    <row r="22" spans="1:10" x14ac:dyDescent="0.25">
      <c r="A22" s="49" t="s">
        <v>22</v>
      </c>
      <c r="J22" s="17"/>
    </row>
    <row r="23" spans="1:10" ht="15.75" thickBot="1" x14ac:dyDescent="0.3">
      <c r="A23" s="1" t="s">
        <v>299</v>
      </c>
      <c r="B23" s="53" t="s">
        <v>300</v>
      </c>
      <c r="E23" s="10" t="s">
        <v>299</v>
      </c>
      <c r="F23" s="10" t="s">
        <v>301</v>
      </c>
      <c r="G23" s="10" t="s">
        <v>314</v>
      </c>
      <c r="H23" s="10"/>
      <c r="J23" s="49"/>
    </row>
    <row r="24" spans="1:10" ht="43.5" thickBot="1" x14ac:dyDescent="0.3">
      <c r="A24" s="1" t="s">
        <v>301</v>
      </c>
      <c r="B24" s="53" t="s">
        <v>302</v>
      </c>
      <c r="E24" s="10" t="str">
        <f>+Step_3_ConfigDepositi!J10</f>
        <v>OVN#0014</v>
      </c>
      <c r="F24" s="10">
        <v>1</v>
      </c>
      <c r="G24" s="10">
        <v>1</v>
      </c>
      <c r="H24" s="54" t="str">
        <f t="array" ref="H24:H62">_xll.qlRateHelperSelection(E24:E62,F24:F62,J13,J14,J15,J16,G24:G62)</f>
        <v>OVN</v>
      </c>
      <c r="I24" s="17" t="str">
        <f>_xll.ohRangeRetrieveError(H24)</f>
        <v/>
      </c>
      <c r="J24" s="50"/>
    </row>
    <row r="25" spans="1:10" ht="42.75" x14ac:dyDescent="0.25">
      <c r="A25" s="1" t="s">
        <v>303</v>
      </c>
      <c r="B25" s="53" t="s">
        <v>304</v>
      </c>
      <c r="E25" s="10" t="str">
        <f>+Step_3_ConfigDepositi!J11</f>
        <v>TN#0014</v>
      </c>
      <c r="F25" s="10">
        <v>1</v>
      </c>
      <c r="G25" s="10">
        <v>1</v>
      </c>
      <c r="H25" s="54" t="str">
        <v>TN</v>
      </c>
      <c r="J25" s="52"/>
    </row>
    <row r="26" spans="1:10" ht="57" x14ac:dyDescent="0.25">
      <c r="A26" s="1" t="s">
        <v>305</v>
      </c>
      <c r="B26" s="53" t="s">
        <v>306</v>
      </c>
      <c r="E26" s="10" t="str">
        <f>+Step_3_ConfigDepositi!J12</f>
        <v>SN#0014</v>
      </c>
      <c r="F26" s="10">
        <v>1</v>
      </c>
      <c r="G26" s="10">
        <v>1</v>
      </c>
      <c r="H26" s="54" t="str">
        <v>SN</v>
      </c>
      <c r="J26" s="51"/>
    </row>
    <row r="27" spans="1:10" ht="85.5" x14ac:dyDescent="0.25">
      <c r="A27" s="1" t="s">
        <v>307</v>
      </c>
      <c r="B27" s="53" t="s">
        <v>308</v>
      </c>
      <c r="E27" s="10" t="str">
        <f>+Step_3_ConfigDepositi!J13</f>
        <v>1W#0014</v>
      </c>
      <c r="F27" s="10">
        <v>1</v>
      </c>
      <c r="G27" s="10">
        <v>1</v>
      </c>
      <c r="H27" s="54" t="str">
        <v>1W</v>
      </c>
      <c r="J27" s="52"/>
    </row>
    <row r="28" spans="1:10" ht="28.5" x14ac:dyDescent="0.25">
      <c r="A28" s="1" t="s">
        <v>309</v>
      </c>
      <c r="B28" s="53" t="s">
        <v>310</v>
      </c>
      <c r="E28" s="10" t="str">
        <f>+Step_3_ConfigDepositi!J14</f>
        <v>2W#0014</v>
      </c>
      <c r="F28" s="10">
        <v>1</v>
      </c>
      <c r="G28" s="10">
        <v>1</v>
      </c>
      <c r="H28" s="54" t="str">
        <v>2W</v>
      </c>
      <c r="J28" s="52"/>
    </row>
    <row r="29" spans="1:10" ht="42.75" x14ac:dyDescent="0.25">
      <c r="A29" s="1" t="s">
        <v>311</v>
      </c>
      <c r="B29" s="53" t="s">
        <v>312</v>
      </c>
      <c r="E29" s="10" t="str">
        <f>+Step_3_ConfigDepositi!J15</f>
        <v>3W#0014</v>
      </c>
      <c r="F29" s="10">
        <v>1</v>
      </c>
      <c r="G29" s="10">
        <v>1</v>
      </c>
      <c r="H29" s="54" t="str">
        <v>3W</v>
      </c>
      <c r="J29" s="52"/>
    </row>
    <row r="30" spans="1:10" x14ac:dyDescent="0.25">
      <c r="A30" s="1" t="s">
        <v>6</v>
      </c>
      <c r="B30" s="53" t="s">
        <v>7</v>
      </c>
      <c r="E30" s="10" t="str">
        <f>+Step_3_ConfigDepositi!J16</f>
        <v>1M#0014</v>
      </c>
      <c r="F30" s="10">
        <v>1</v>
      </c>
      <c r="G30" s="10">
        <v>1</v>
      </c>
      <c r="H30" s="54" t="str">
        <v>1M</v>
      </c>
      <c r="J30" s="51"/>
    </row>
    <row r="31" spans="1:10" x14ac:dyDescent="0.25">
      <c r="E31" s="10" t="str">
        <f>+Step_3_ConfigDepositi!J17</f>
        <v>2M#0014</v>
      </c>
      <c r="F31" s="10">
        <v>1</v>
      </c>
      <c r="G31" s="10">
        <v>1</v>
      </c>
      <c r="H31" s="54" t="str">
        <v>2M</v>
      </c>
      <c r="J31" s="52"/>
    </row>
    <row r="32" spans="1:10" x14ac:dyDescent="0.25">
      <c r="E32" s="10" t="str">
        <f>+Step_3_ConfigDepositi!J18</f>
        <v>3M#0014</v>
      </c>
      <c r="F32" s="10">
        <v>1</v>
      </c>
      <c r="G32" s="10">
        <v>1</v>
      </c>
      <c r="H32" s="54" t="str">
        <v>3M</v>
      </c>
      <c r="J32" s="51"/>
    </row>
    <row r="33" spans="5:10" x14ac:dyDescent="0.25">
      <c r="E33" s="10" t="str">
        <f>+Step_3_ConfigDepositi!J19</f>
        <v>4M#0014</v>
      </c>
      <c r="F33" s="10">
        <v>1</v>
      </c>
      <c r="G33" s="10">
        <v>1</v>
      </c>
      <c r="H33" s="54" t="str">
        <v>4M</v>
      </c>
      <c r="J33" s="51"/>
    </row>
    <row r="34" spans="5:10" x14ac:dyDescent="0.25">
      <c r="E34" s="10" t="str">
        <f>+Step_3_ConfigDepositi!J20</f>
        <v>5M#0014</v>
      </c>
      <c r="F34" s="10">
        <v>1</v>
      </c>
      <c r="G34" s="10">
        <v>1</v>
      </c>
      <c r="H34" s="54" t="str">
        <v>5M</v>
      </c>
      <c r="J34" s="52"/>
    </row>
    <row r="35" spans="5:10" x14ac:dyDescent="0.25">
      <c r="E35" s="10" t="str">
        <f>+Step_3_ConfigDepositi!J21</f>
        <v>6M#0014</v>
      </c>
      <c r="F35" s="10">
        <v>1</v>
      </c>
      <c r="G35" s="10">
        <v>1</v>
      </c>
      <c r="H35" s="54" t="str">
        <v>6M</v>
      </c>
      <c r="J35" s="52"/>
    </row>
    <row r="36" spans="5:10" x14ac:dyDescent="0.25">
      <c r="E36" s="10" t="str">
        <f>+Step_3_ConfigDepositi!J22</f>
        <v>7M#0014</v>
      </c>
      <c r="F36" s="10">
        <v>1</v>
      </c>
      <c r="G36" s="10">
        <v>1</v>
      </c>
      <c r="H36" s="54" t="str">
        <v>7M</v>
      </c>
      <c r="J36" s="52"/>
    </row>
    <row r="37" spans="5:10" x14ac:dyDescent="0.25">
      <c r="E37" s="10" t="str">
        <f>+Step_3_ConfigDepositi!J23</f>
        <v>8M#0014</v>
      </c>
      <c r="F37" s="10">
        <v>1</v>
      </c>
      <c r="G37" s="10">
        <v>1</v>
      </c>
      <c r="H37" s="54" t="str">
        <v>8M</v>
      </c>
      <c r="J37" s="52"/>
    </row>
    <row r="38" spans="5:10" x14ac:dyDescent="0.25">
      <c r="E38" s="10" t="str">
        <f>+Step_3_ConfigDepositi!J24</f>
        <v>9M#0014</v>
      </c>
      <c r="F38" s="10">
        <v>1</v>
      </c>
      <c r="G38" s="10">
        <v>1</v>
      </c>
      <c r="H38" s="54" t="str">
        <v>9M</v>
      </c>
      <c r="J38" s="51"/>
    </row>
    <row r="39" spans="5:10" x14ac:dyDescent="0.25">
      <c r="E39" s="10" t="str">
        <f>+Step_3_ConfigDepositi!J25</f>
        <v>10M#0014</v>
      </c>
      <c r="F39" s="10">
        <v>1</v>
      </c>
      <c r="G39" s="10">
        <v>1</v>
      </c>
      <c r="H39" s="54" t="str">
        <v>10M</v>
      </c>
      <c r="J39" s="52"/>
    </row>
    <row r="40" spans="5:10" x14ac:dyDescent="0.25">
      <c r="E40" s="10" t="str">
        <f>+Step_3_ConfigDepositi!J26</f>
        <v>11M#0014</v>
      </c>
      <c r="F40" s="10">
        <v>1</v>
      </c>
      <c r="G40" s="10">
        <v>1</v>
      </c>
      <c r="H40" s="54" t="str">
        <v>11M</v>
      </c>
      <c r="J40" s="48"/>
    </row>
    <row r="41" spans="5:10" x14ac:dyDescent="0.25">
      <c r="E41" s="10" t="str">
        <f>+Step_3_ConfigDepositi!J27</f>
        <v>1Y#0014</v>
      </c>
      <c r="F41" s="10">
        <v>1</v>
      </c>
      <c r="G41" s="10">
        <v>1</v>
      </c>
      <c r="H41" s="54" t="str">
        <v>1Y</v>
      </c>
      <c r="J41" s="49"/>
    </row>
    <row r="42" spans="5:10" x14ac:dyDescent="0.25">
      <c r="E42" s="10" t="str">
        <f>+Step_4_ConfigSwap!I29</f>
        <v>15M#0015</v>
      </c>
      <c r="F42" s="10">
        <v>1</v>
      </c>
      <c r="G42" s="10">
        <v>1</v>
      </c>
      <c r="H42" s="54" t="str">
        <v>15M</v>
      </c>
    </row>
    <row r="43" spans="5:10" x14ac:dyDescent="0.25">
      <c r="E43" s="10" t="str">
        <f>+Step_4_ConfigSwap!I30</f>
        <v>18M#0010</v>
      </c>
      <c r="F43" s="10">
        <v>1</v>
      </c>
      <c r="G43" s="10">
        <v>1</v>
      </c>
      <c r="H43" s="54" t="str">
        <v>18M</v>
      </c>
      <c r="J43" s="2"/>
    </row>
    <row r="44" spans="5:10" x14ac:dyDescent="0.25">
      <c r="E44" s="10" t="str">
        <f>+Step_4_ConfigSwap!I31</f>
        <v>21M#0010</v>
      </c>
      <c r="F44" s="10">
        <v>1</v>
      </c>
      <c r="G44" s="10">
        <v>1</v>
      </c>
      <c r="H44" s="54" t="str">
        <v>21M</v>
      </c>
      <c r="J44" s="48"/>
    </row>
    <row r="45" spans="5:10" x14ac:dyDescent="0.25">
      <c r="E45" s="10" t="str">
        <f>+Step_4_ConfigSwap!I32</f>
        <v>2Y#0010</v>
      </c>
      <c r="F45" s="10">
        <v>1</v>
      </c>
      <c r="G45" s="10">
        <v>1</v>
      </c>
      <c r="H45" s="54" t="str">
        <v>2Y</v>
      </c>
      <c r="J45" s="49"/>
    </row>
    <row r="46" spans="5:10" x14ac:dyDescent="0.25">
      <c r="E46" s="10" t="str">
        <f>+Step_4_ConfigSwap!I33</f>
        <v>3Y#0010</v>
      </c>
      <c r="F46" s="10">
        <v>1</v>
      </c>
      <c r="G46" s="10">
        <v>1</v>
      </c>
      <c r="H46" s="54" t="str">
        <v>3Y</v>
      </c>
    </row>
    <row r="47" spans="5:10" x14ac:dyDescent="0.25">
      <c r="E47" s="10" t="str">
        <f>+Step_4_ConfigSwap!I34</f>
        <v>4Y#0010</v>
      </c>
      <c r="F47" s="10">
        <v>1</v>
      </c>
      <c r="G47" s="10">
        <v>1</v>
      </c>
      <c r="H47" s="54" t="str">
        <v>4Y</v>
      </c>
      <c r="J47" s="2"/>
    </row>
    <row r="48" spans="5:10" x14ac:dyDescent="0.25">
      <c r="E48" s="10" t="str">
        <f>+Step_4_ConfigSwap!I35</f>
        <v>5Y#0010</v>
      </c>
      <c r="F48" s="10">
        <v>1</v>
      </c>
      <c r="G48" s="10">
        <v>1</v>
      </c>
      <c r="H48" s="54" t="str">
        <v>5Y</v>
      </c>
      <c r="J48" s="48"/>
    </row>
    <row r="49" spans="5:11" x14ac:dyDescent="0.25">
      <c r="E49" s="10" t="str">
        <f>+Step_4_ConfigSwap!I36</f>
        <v>6Y#0010</v>
      </c>
      <c r="F49" s="10">
        <v>1</v>
      </c>
      <c r="G49" s="10">
        <v>1</v>
      </c>
      <c r="H49" s="54" t="str">
        <v>6Y</v>
      </c>
      <c r="J49" s="49"/>
    </row>
    <row r="50" spans="5:11" ht="57" x14ac:dyDescent="0.25">
      <c r="E50" s="10" t="str">
        <f>+Step_4_ConfigSwap!I37</f>
        <v>7Y#0010</v>
      </c>
      <c r="F50" s="10">
        <v>1</v>
      </c>
      <c r="G50" s="10">
        <v>1</v>
      </c>
      <c r="H50" s="54" t="str">
        <v>7Y</v>
      </c>
      <c r="J50" s="1"/>
      <c r="K50" s="53" t="s">
        <v>1</v>
      </c>
    </row>
    <row r="51" spans="5:11" ht="285" x14ac:dyDescent="0.25">
      <c r="E51" s="10" t="str">
        <f>+Step_4_ConfigSwap!I38</f>
        <v>8Y#0010</v>
      </c>
      <c r="F51" s="10">
        <v>1</v>
      </c>
      <c r="G51" s="10">
        <v>1</v>
      </c>
      <c r="H51" s="54" t="str">
        <v>8Y</v>
      </c>
      <c r="J51" s="1"/>
      <c r="K51" s="53" t="s">
        <v>325</v>
      </c>
    </row>
    <row r="52" spans="5:11" ht="142.5" x14ac:dyDescent="0.25">
      <c r="E52" s="10" t="str">
        <f>+Step_4_ConfigSwap!I39</f>
        <v>9Y#0010</v>
      </c>
      <c r="F52" s="10">
        <v>1</v>
      </c>
      <c r="G52" s="10">
        <v>1</v>
      </c>
      <c r="H52" s="54" t="str">
        <v>9Y</v>
      </c>
      <c r="J52" s="1"/>
      <c r="K52" s="53" t="s">
        <v>326</v>
      </c>
    </row>
    <row r="53" spans="5:11" ht="42.75" x14ac:dyDescent="0.25">
      <c r="E53" s="10" t="str">
        <f>+Step_4_ConfigSwap!I40</f>
        <v>10Y#0010</v>
      </c>
      <c r="F53" s="10">
        <v>1</v>
      </c>
      <c r="G53" s="10">
        <v>1</v>
      </c>
      <c r="H53" s="54" t="str">
        <v>10Y</v>
      </c>
      <c r="J53" s="1"/>
      <c r="K53" s="53" t="s">
        <v>327</v>
      </c>
    </row>
    <row r="54" spans="5:11" ht="99.75" x14ac:dyDescent="0.25">
      <c r="E54" s="10" t="str">
        <f>+Step_4_ConfigSwap!I41</f>
        <v>11Y#0010</v>
      </c>
      <c r="F54" s="10">
        <v>1</v>
      </c>
      <c r="G54" s="10">
        <v>1</v>
      </c>
      <c r="H54" s="54" t="str">
        <v>11Y</v>
      </c>
      <c r="J54" s="1"/>
      <c r="K54" s="53" t="s">
        <v>328</v>
      </c>
    </row>
    <row r="55" spans="5:11" ht="42.75" x14ac:dyDescent="0.25">
      <c r="E55" s="10" t="str">
        <f>+Step_4_ConfigSwap!I42</f>
        <v>12Y#0010</v>
      </c>
      <c r="F55" s="10">
        <v>1</v>
      </c>
      <c r="G55" s="10">
        <v>1</v>
      </c>
      <c r="H55" s="54" t="str">
        <v>12Y</v>
      </c>
      <c r="J55" s="1"/>
      <c r="K55" s="53" t="s">
        <v>330</v>
      </c>
    </row>
    <row r="56" spans="5:11" ht="42.75" x14ac:dyDescent="0.25">
      <c r="E56" s="10" t="str">
        <f>+Step_4_ConfigSwap!I43</f>
        <v>15Y#0010</v>
      </c>
      <c r="F56" s="10">
        <v>1</v>
      </c>
      <c r="G56" s="10">
        <v>1</v>
      </c>
      <c r="H56" s="54" t="str">
        <v>15Y</v>
      </c>
      <c r="J56" s="1"/>
      <c r="K56" s="53" t="s">
        <v>332</v>
      </c>
    </row>
    <row r="57" spans="5:11" ht="99.75" x14ac:dyDescent="0.25">
      <c r="E57" s="10" t="str">
        <f>+Step_4_ConfigSwap!I44</f>
        <v>20Y#0010</v>
      </c>
      <c r="F57" s="10">
        <v>1</v>
      </c>
      <c r="G57" s="10">
        <v>1</v>
      </c>
      <c r="H57" s="54" t="str">
        <v>20Y</v>
      </c>
      <c r="J57" s="1"/>
      <c r="K57" s="53" t="s">
        <v>334</v>
      </c>
    </row>
    <row r="58" spans="5:11" ht="142.5" x14ac:dyDescent="0.25">
      <c r="E58" s="10" t="str">
        <f>+Step_4_ConfigSwap!I45</f>
        <v>25Y#0010</v>
      </c>
      <c r="F58" s="10">
        <v>1</v>
      </c>
      <c r="G58" s="10">
        <v>1</v>
      </c>
      <c r="H58" s="54" t="str">
        <v>25Y</v>
      </c>
      <c r="J58" s="1"/>
      <c r="K58" s="53" t="s">
        <v>336</v>
      </c>
    </row>
    <row r="59" spans="5:11" ht="213.75" x14ac:dyDescent="0.25">
      <c r="E59" s="10" t="str">
        <f>+Step_4_ConfigSwap!I46</f>
        <v>30Y#0010</v>
      </c>
      <c r="F59" s="10">
        <v>1</v>
      </c>
      <c r="G59" s="10">
        <v>1</v>
      </c>
      <c r="H59" s="54" t="str">
        <v>30Y</v>
      </c>
      <c r="J59" s="1"/>
      <c r="K59" s="53" t="s">
        <v>338</v>
      </c>
    </row>
    <row r="60" spans="5:11" ht="71.25" x14ac:dyDescent="0.25">
      <c r="E60" s="10" t="str">
        <f>+Step_4_ConfigSwap!I47</f>
        <v>40Y#0010</v>
      </c>
      <c r="F60" s="10">
        <v>1</v>
      </c>
      <c r="G60" s="10">
        <v>1</v>
      </c>
      <c r="H60" s="54" t="str">
        <v>40Y</v>
      </c>
      <c r="J60" s="1"/>
      <c r="K60" s="53" t="s">
        <v>5</v>
      </c>
    </row>
    <row r="61" spans="5:11" ht="57" x14ac:dyDescent="0.25">
      <c r="E61" s="10" t="str">
        <f>+Step_4_ConfigSwap!I48</f>
        <v>50Y#0010</v>
      </c>
      <c r="F61" s="10">
        <v>1</v>
      </c>
      <c r="G61" s="10">
        <v>1</v>
      </c>
      <c r="H61" s="54" t="str">
        <v>50Y</v>
      </c>
      <c r="J61" s="1"/>
      <c r="K61" s="53" t="s">
        <v>7</v>
      </c>
    </row>
    <row r="62" spans="5:11" ht="28.5" x14ac:dyDescent="0.25">
      <c r="E62" s="10" t="str">
        <f>+Step_4_ConfigSwap!I49</f>
        <v>60Y#0010</v>
      </c>
      <c r="F62" s="10">
        <v>1</v>
      </c>
      <c r="G62" s="10">
        <v>1</v>
      </c>
      <c r="H62" s="54" t="str">
        <v>60Y</v>
      </c>
      <c r="J62" s="1"/>
      <c r="K62" s="53" t="s">
        <v>9</v>
      </c>
    </row>
    <row r="63" spans="5:11" x14ac:dyDescent="0.25">
      <c r="E63" s="17"/>
    </row>
    <row r="64" spans="5:11" x14ac:dyDescent="0.25">
      <c r="E64" s="17"/>
    </row>
    <row r="65" spans="5:5" x14ac:dyDescent="0.25">
      <c r="E65" s="17"/>
    </row>
    <row r="66" spans="5:5" x14ac:dyDescent="0.25">
      <c r="E66" s="17"/>
    </row>
    <row r="67" spans="5:5" x14ac:dyDescent="0.25">
      <c r="E67" s="17"/>
    </row>
    <row r="68" spans="5:5" x14ac:dyDescent="0.25">
      <c r="E68" s="17"/>
    </row>
    <row r="69" spans="5:5" x14ac:dyDescent="0.25">
      <c r="E69" s="17"/>
    </row>
    <row r="70" spans="5:5" x14ac:dyDescent="0.25">
      <c r="E70" s="17"/>
    </row>
    <row r="71" spans="5:5" x14ac:dyDescent="0.25">
      <c r="E71" s="17"/>
    </row>
    <row r="72" spans="5:5" x14ac:dyDescent="0.25">
      <c r="E72" s="17"/>
    </row>
    <row r="73" spans="5:5" x14ac:dyDescent="0.25">
      <c r="E73" s="17"/>
    </row>
    <row r="74" spans="5:5" x14ac:dyDescent="0.25">
      <c r="E74" s="17"/>
    </row>
    <row r="75" spans="5:5" x14ac:dyDescent="0.25">
      <c r="E75" s="17"/>
    </row>
    <row r="76" spans="5:5" x14ac:dyDescent="0.25">
      <c r="E76" s="17"/>
    </row>
    <row r="77" spans="5:5" x14ac:dyDescent="0.25">
      <c r="E77" s="17"/>
    </row>
    <row r="78" spans="5:5" x14ac:dyDescent="0.25">
      <c r="E78" s="17"/>
    </row>
    <row r="79" spans="5:5" x14ac:dyDescent="0.25">
      <c r="E79" s="17"/>
    </row>
    <row r="80" spans="5:5" x14ac:dyDescent="0.25">
      <c r="E80" s="17"/>
    </row>
    <row r="81" spans="5:5" x14ac:dyDescent="0.25">
      <c r="E81" s="17"/>
    </row>
    <row r="82" spans="5:5" x14ac:dyDescent="0.25">
      <c r="E82" s="17"/>
    </row>
    <row r="83" spans="5:5" x14ac:dyDescent="0.25">
      <c r="E83" s="17"/>
    </row>
    <row r="84" spans="5:5" x14ac:dyDescent="0.25">
      <c r="E84" s="17"/>
    </row>
    <row r="85" spans="5:5" x14ac:dyDescent="0.25">
      <c r="E85" s="17"/>
    </row>
    <row r="86" spans="5:5" x14ac:dyDescent="0.25">
      <c r="E86" s="17"/>
    </row>
    <row r="87" spans="5:5" x14ac:dyDescent="0.25">
      <c r="E87" s="17"/>
    </row>
    <row r="88" spans="5:5" x14ac:dyDescent="0.25">
      <c r="E88" s="17"/>
    </row>
    <row r="89" spans="5:5" x14ac:dyDescent="0.25">
      <c r="E89" s="17"/>
    </row>
    <row r="90" spans="5:5" x14ac:dyDescent="0.25">
      <c r="E90" s="17"/>
    </row>
    <row r="91" spans="5:5" x14ac:dyDescent="0.25">
      <c r="E91" s="17"/>
    </row>
    <row r="92" spans="5:5" x14ac:dyDescent="0.25">
      <c r="E92" s="1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7"/>
  <dimension ref="A1:N100"/>
  <sheetViews>
    <sheetView topLeftCell="E15" workbookViewId="0">
      <selection activeCell="T34" sqref="T34"/>
    </sheetView>
  </sheetViews>
  <sheetFormatPr defaultRowHeight="15" x14ac:dyDescent="0.25"/>
  <cols>
    <col min="1" max="1" width="29.140625" bestFit="1" customWidth="1"/>
    <col min="2" max="2" width="51.7109375" customWidth="1"/>
    <col min="4" max="4" width="54.7109375" customWidth="1"/>
    <col min="5" max="5" width="29" customWidth="1"/>
    <col min="6" max="6" width="38.140625" customWidth="1"/>
    <col min="8" max="8" width="10.7109375" bestFit="1" customWidth="1"/>
    <col min="9" max="9" width="13.140625" bestFit="1" customWidth="1"/>
    <col min="10" max="10" width="12" bestFit="1" customWidth="1"/>
    <col min="13" max="13" width="10.28515625" bestFit="1" customWidth="1"/>
    <col min="14" max="14" width="10.5703125" bestFit="1" customWidth="1"/>
  </cols>
  <sheetData>
    <row r="1" spans="1:5" x14ac:dyDescent="0.25">
      <c r="A1" t="s">
        <v>285</v>
      </c>
    </row>
    <row r="3" spans="1:5" ht="15.75" thickBot="1" x14ac:dyDescent="0.3">
      <c r="A3" s="49" t="s">
        <v>315</v>
      </c>
      <c r="B3" s="17"/>
      <c r="C3" s="17"/>
      <c r="D3" s="17"/>
      <c r="E3" s="17"/>
    </row>
    <row r="4" spans="1:5" ht="15.75" thickBot="1" x14ac:dyDescent="0.3">
      <c r="A4" s="50"/>
      <c r="B4" s="17"/>
      <c r="C4" s="17"/>
      <c r="D4" s="17"/>
      <c r="E4" s="17"/>
    </row>
    <row r="5" spans="1:5" x14ac:dyDescent="0.25">
      <c r="A5" s="52" t="s">
        <v>11</v>
      </c>
      <c r="B5" s="17"/>
      <c r="C5" s="17"/>
      <c r="D5" s="17"/>
      <c r="E5" s="17"/>
    </row>
    <row r="6" spans="1:5" ht="27" x14ac:dyDescent="0.25">
      <c r="A6" s="51" t="s">
        <v>316</v>
      </c>
      <c r="B6" s="17"/>
      <c r="C6" s="17"/>
      <c r="D6" s="17"/>
      <c r="E6" s="17"/>
    </row>
    <row r="7" spans="1:5" x14ac:dyDescent="0.25">
      <c r="A7" s="52" t="s">
        <v>13</v>
      </c>
      <c r="B7" s="17"/>
      <c r="C7" s="17"/>
      <c r="D7" s="17"/>
      <c r="E7" s="17"/>
    </row>
    <row r="8" spans="1:5" x14ac:dyDescent="0.25">
      <c r="A8" s="52" t="s">
        <v>317</v>
      </c>
      <c r="B8" s="17"/>
      <c r="C8" s="17"/>
      <c r="D8" s="17"/>
      <c r="E8" s="17"/>
    </row>
    <row r="9" spans="1:5" x14ac:dyDescent="0.25">
      <c r="A9" s="52" t="s">
        <v>228</v>
      </c>
      <c r="B9" s="17"/>
      <c r="C9" s="17"/>
      <c r="D9" s="17"/>
      <c r="E9" s="17"/>
    </row>
    <row r="10" spans="1:5" ht="27" x14ac:dyDescent="0.25">
      <c r="A10" s="51" t="s">
        <v>289</v>
      </c>
      <c r="B10" s="17"/>
      <c r="C10" s="17"/>
      <c r="D10" s="17"/>
      <c r="E10" s="17"/>
    </row>
    <row r="11" spans="1:5" x14ac:dyDescent="0.25">
      <c r="A11" s="52" t="s">
        <v>231</v>
      </c>
      <c r="B11" s="17"/>
      <c r="C11" s="17"/>
      <c r="D11" s="17"/>
      <c r="E11" s="17"/>
    </row>
    <row r="12" spans="1:5" ht="27" x14ac:dyDescent="0.25">
      <c r="A12" s="51" t="s">
        <v>318</v>
      </c>
      <c r="B12" s="17"/>
      <c r="C12" s="17"/>
      <c r="D12" s="17"/>
      <c r="E12" s="17"/>
    </row>
    <row r="13" spans="1:5" ht="27" x14ac:dyDescent="0.25">
      <c r="A13" s="51" t="s">
        <v>319</v>
      </c>
      <c r="B13" s="17"/>
      <c r="C13" s="17"/>
      <c r="D13" s="17"/>
      <c r="E13" s="17"/>
    </row>
    <row r="14" spans="1:5" x14ac:dyDescent="0.25">
      <c r="A14" s="52" t="s">
        <v>320</v>
      </c>
      <c r="B14" s="17"/>
      <c r="C14" s="17"/>
      <c r="D14" s="17"/>
      <c r="E14" s="17"/>
    </row>
    <row r="15" spans="1:5" x14ac:dyDescent="0.25">
      <c r="A15" s="52" t="s">
        <v>321</v>
      </c>
      <c r="B15" s="17"/>
      <c r="C15" s="17"/>
      <c r="D15" s="17"/>
      <c r="E15" s="17"/>
    </row>
    <row r="16" spans="1:5" ht="27" x14ac:dyDescent="0.25">
      <c r="A16" s="52" t="s">
        <v>322</v>
      </c>
      <c r="B16" s="17"/>
      <c r="C16" s="17"/>
      <c r="D16" s="17"/>
      <c r="E16" s="17"/>
    </row>
    <row r="17" spans="1:14" x14ac:dyDescent="0.25">
      <c r="A17" s="52" t="s">
        <v>15</v>
      </c>
      <c r="B17" s="17"/>
      <c r="C17" s="17"/>
      <c r="D17" s="17"/>
      <c r="E17" s="17"/>
    </row>
    <row r="18" spans="1:14" x14ac:dyDescent="0.25">
      <c r="A18" s="51" t="s">
        <v>16</v>
      </c>
      <c r="B18" s="17"/>
      <c r="C18" s="17"/>
      <c r="D18" s="17"/>
      <c r="E18" s="17"/>
    </row>
    <row r="19" spans="1:14" ht="15.75" thickBot="1" x14ac:dyDescent="0.3">
      <c r="A19" s="52" t="s">
        <v>17</v>
      </c>
      <c r="B19" s="17"/>
      <c r="C19" s="17"/>
      <c r="D19" s="17"/>
      <c r="E19" s="17"/>
      <c r="H19" s="78" t="str">
        <f>_xll.ohRangeRetrieveError(H21)</f>
        <v/>
      </c>
      <c r="I19" s="78" t="str">
        <f>_xll.ohRangeRetrieveError(I21)</f>
        <v/>
      </c>
    </row>
    <row r="20" spans="1:14" ht="26.25" x14ac:dyDescent="0.25">
      <c r="A20" s="48"/>
      <c r="B20" s="17"/>
      <c r="C20" s="17"/>
      <c r="D20" s="17"/>
      <c r="E20" s="56" t="s">
        <v>341</v>
      </c>
      <c r="F20" s="57" t="str">
        <f t="array" ref="F20">_xll.qlPiecewiseYieldCurve(F22,F23,F24,_xll.ohPack(Step5_RateHelperselection!H24:H62),F25,,,F28,F26,F27,F29,F30)</f>
        <v>EONIACurve#0010</v>
      </c>
      <c r="H20" s="75" t="s">
        <v>351</v>
      </c>
      <c r="I20" s="76" t="s">
        <v>352</v>
      </c>
      <c r="K20" s="125" t="s">
        <v>26</v>
      </c>
      <c r="L20" s="125" t="s">
        <v>32</v>
      </c>
      <c r="M20" s="125" t="s">
        <v>172</v>
      </c>
    </row>
    <row r="21" spans="1:14" ht="15.75" thickBot="1" x14ac:dyDescent="0.3">
      <c r="A21" s="49" t="s">
        <v>18</v>
      </c>
      <c r="B21" s="17"/>
      <c r="C21" s="17"/>
      <c r="D21" s="17"/>
      <c r="E21" s="58" t="s">
        <v>252</v>
      </c>
      <c r="F21" s="59" t="str">
        <f>_xll.ohRangeRetrieveError(F20)</f>
        <v/>
      </c>
      <c r="H21" s="18">
        <f t="array" ref="H21:H77">_xll.qlPiecewiseYieldCurveDates(F20)</f>
        <v>42235</v>
      </c>
      <c r="I21" s="77">
        <f t="array" ref="I21:I77">_xll.qlPiecewiseYieldCurveData(F20)</f>
        <v>1</v>
      </c>
      <c r="K21" s="126">
        <v>42234</v>
      </c>
      <c r="L21" s="127">
        <v>42233</v>
      </c>
      <c r="M21" s="128">
        <v>1.0000055560000001</v>
      </c>
    </row>
    <row r="22" spans="1:14" x14ac:dyDescent="0.25">
      <c r="A22" s="17"/>
      <c r="B22" s="17"/>
      <c r="C22" s="17"/>
      <c r="D22" s="17"/>
      <c r="E22" s="56" t="s">
        <v>342</v>
      </c>
      <c r="F22" s="60" t="s">
        <v>1547</v>
      </c>
      <c r="H22" s="18">
        <v>42236</v>
      </c>
      <c r="I22" s="77">
        <v>1.0000047222445216</v>
      </c>
      <c r="J22" s="106">
        <f t="shared" ref="J22:J85" si="0">-LN(I22)/((H22-$F$34)/360)</f>
        <v>-1.7000040138754173E-3</v>
      </c>
      <c r="K22" s="126">
        <v>42235</v>
      </c>
      <c r="L22" s="127">
        <v>42234</v>
      </c>
      <c r="M22" s="128">
        <v>1.0000055560000001</v>
      </c>
      <c r="N22" s="88"/>
    </row>
    <row r="23" spans="1:14" ht="42.75" x14ac:dyDescent="0.25">
      <c r="A23" s="2" t="s">
        <v>323</v>
      </c>
      <c r="B23" s="17"/>
      <c r="C23" s="17"/>
      <c r="D23" s="17"/>
      <c r="E23" s="61" t="s">
        <v>324</v>
      </c>
      <c r="F23" s="62">
        <v>2</v>
      </c>
      <c r="G23" s="79"/>
      <c r="H23" s="18">
        <v>42242</v>
      </c>
      <c r="I23" s="77">
        <v>1.0000245006002446</v>
      </c>
      <c r="J23" s="106">
        <f t="shared" si="0"/>
        <v>-1.2600154342188403E-3</v>
      </c>
      <c r="K23" s="126">
        <v>42236</v>
      </c>
      <c r="L23" s="127">
        <v>42235</v>
      </c>
      <c r="M23" s="128">
        <v>1.0000047219999999</v>
      </c>
      <c r="N23" s="88"/>
    </row>
    <row r="24" spans="1:14" x14ac:dyDescent="0.25">
      <c r="A24" s="48"/>
      <c r="B24" s="17"/>
      <c r="C24" s="17"/>
      <c r="D24" s="17"/>
      <c r="E24" s="61" t="s">
        <v>239</v>
      </c>
      <c r="F24" s="62" t="s">
        <v>249</v>
      </c>
      <c r="G24" s="79"/>
      <c r="H24" s="18">
        <v>42249</v>
      </c>
      <c r="I24" s="77">
        <v>1.0000486134742661</v>
      </c>
      <c r="J24" s="106">
        <f t="shared" si="0"/>
        <v>-1.2500303829288582E-3</v>
      </c>
      <c r="K24" s="126">
        <v>42242</v>
      </c>
      <c r="L24" s="127">
        <v>42235</v>
      </c>
      <c r="M24" s="128">
        <v>1.000024501</v>
      </c>
      <c r="N24" s="88"/>
    </row>
    <row r="25" spans="1:14" x14ac:dyDescent="0.25">
      <c r="A25" s="49" t="s">
        <v>20</v>
      </c>
      <c r="B25" s="17"/>
      <c r="C25" s="17"/>
      <c r="D25" s="17"/>
      <c r="E25" s="61" t="s">
        <v>245</v>
      </c>
      <c r="F25" s="62" t="s">
        <v>251</v>
      </c>
      <c r="G25" s="79"/>
      <c r="H25" s="18">
        <v>42256</v>
      </c>
      <c r="I25" s="77">
        <v>1.0000735054026537</v>
      </c>
      <c r="J25" s="106">
        <f t="shared" si="0"/>
        <v>-1.2600463073825963E-3</v>
      </c>
      <c r="K25" s="126">
        <v>42249</v>
      </c>
      <c r="L25" s="127">
        <v>42235</v>
      </c>
      <c r="M25" s="128">
        <v>1.0000486129999999</v>
      </c>
      <c r="N25" s="88"/>
    </row>
    <row r="26" spans="1:14" x14ac:dyDescent="0.25">
      <c r="A26" s="17"/>
      <c r="B26" s="17"/>
      <c r="C26" s="17"/>
      <c r="D26" s="17"/>
      <c r="E26" s="61" t="s">
        <v>335</v>
      </c>
      <c r="F26" s="62" t="s">
        <v>339</v>
      </c>
      <c r="G26" s="79"/>
      <c r="H26" s="18">
        <v>42268</v>
      </c>
      <c r="I26" s="77">
        <v>1.000117347102174</v>
      </c>
      <c r="J26" s="106">
        <f t="shared" si="0"/>
        <v>-1.2800751004519828E-3</v>
      </c>
      <c r="K26" s="126">
        <v>42256</v>
      </c>
      <c r="L26" s="127">
        <v>42235</v>
      </c>
      <c r="M26" s="128">
        <v>1.000073505</v>
      </c>
      <c r="N26" s="88"/>
    </row>
    <row r="27" spans="1:14" x14ac:dyDescent="0.25">
      <c r="A27" s="2" t="s">
        <v>21</v>
      </c>
      <c r="B27" s="17"/>
      <c r="C27" s="17"/>
      <c r="D27" s="17"/>
      <c r="E27" s="61" t="s">
        <v>337</v>
      </c>
      <c r="F27" s="62" t="s">
        <v>340</v>
      </c>
      <c r="G27" s="79"/>
      <c r="H27" s="18">
        <v>42296</v>
      </c>
      <c r="I27" s="77">
        <v>1.0002169359398838</v>
      </c>
      <c r="J27" s="106">
        <f t="shared" si="0"/>
        <v>-1.2801388289626597E-3</v>
      </c>
      <c r="K27" s="126">
        <v>42268</v>
      </c>
      <c r="L27" s="127">
        <v>42235</v>
      </c>
      <c r="M27" s="128">
        <v>1.000117347</v>
      </c>
      <c r="N27" s="88"/>
    </row>
    <row r="28" spans="1:14" x14ac:dyDescent="0.25">
      <c r="A28" s="48"/>
      <c r="B28" s="17"/>
      <c r="C28" s="17"/>
      <c r="D28" s="17"/>
      <c r="E28" s="61" t="s">
        <v>333</v>
      </c>
      <c r="F28" s="62"/>
      <c r="G28" s="79"/>
      <c r="H28" s="18">
        <v>42327</v>
      </c>
      <c r="I28" s="77">
        <v>1.0003323326305074</v>
      </c>
      <c r="J28" s="106">
        <f t="shared" si="0"/>
        <v>-1.3002159922845024E-3</v>
      </c>
      <c r="K28" s="126">
        <v>42296</v>
      </c>
      <c r="L28" s="127">
        <v>42235</v>
      </c>
      <c r="M28" s="128">
        <v>1.0002169359999999</v>
      </c>
      <c r="N28" s="88"/>
    </row>
    <row r="29" spans="1:14" x14ac:dyDescent="0.25">
      <c r="A29" s="49" t="s">
        <v>22</v>
      </c>
      <c r="B29" s="17"/>
      <c r="C29" s="17"/>
      <c r="D29" s="17"/>
      <c r="E29" s="61" t="s">
        <v>4</v>
      </c>
      <c r="F29" s="62"/>
      <c r="G29" s="79"/>
      <c r="H29" s="18">
        <v>42359</v>
      </c>
      <c r="I29" s="77">
        <v>1.0004583210730871</v>
      </c>
      <c r="J29" s="106">
        <f t="shared" si="0"/>
        <v>-1.3303047369611562E-3</v>
      </c>
      <c r="K29" s="126">
        <v>42327</v>
      </c>
      <c r="L29" s="127">
        <v>42235</v>
      </c>
      <c r="M29" s="128">
        <v>1.000332333</v>
      </c>
      <c r="N29" s="88"/>
    </row>
    <row r="30" spans="1:14" ht="15.75" thickBot="1" x14ac:dyDescent="0.3">
      <c r="A30" s="1" t="s">
        <v>0</v>
      </c>
      <c r="B30" s="53" t="s">
        <v>1</v>
      </c>
      <c r="C30" s="17"/>
      <c r="D30" s="17"/>
      <c r="E30" s="58" t="s">
        <v>6</v>
      </c>
      <c r="F30" s="63"/>
      <c r="G30" s="79"/>
      <c r="H30" s="18">
        <v>42388</v>
      </c>
      <c r="I30" s="77">
        <v>1.0005613148975505</v>
      </c>
      <c r="J30" s="106">
        <f t="shared" si="0"/>
        <v>-1.3203703982837363E-3</v>
      </c>
      <c r="K30" s="126">
        <v>42359</v>
      </c>
      <c r="L30" s="127">
        <v>42235</v>
      </c>
      <c r="M30" s="128">
        <v>1.000458321</v>
      </c>
      <c r="N30" s="88"/>
    </row>
    <row r="31" spans="1:14" ht="43.5" thickBot="1" x14ac:dyDescent="0.3">
      <c r="A31" s="1" t="s">
        <v>324</v>
      </c>
      <c r="B31" s="53" t="s">
        <v>325</v>
      </c>
      <c r="C31" s="17"/>
      <c r="D31" s="17"/>
      <c r="E31" s="1"/>
      <c r="G31" s="79"/>
      <c r="H31" s="18">
        <v>42419</v>
      </c>
      <c r="I31" s="77">
        <v>1.0006853582831619</v>
      </c>
      <c r="J31" s="106">
        <f t="shared" si="0"/>
        <v>-1.3404590851822564E-3</v>
      </c>
      <c r="K31" s="126">
        <v>42388</v>
      </c>
      <c r="L31" s="127">
        <v>42235</v>
      </c>
      <c r="M31" s="128">
        <v>1.0005613149999999</v>
      </c>
      <c r="N31" s="88"/>
    </row>
    <row r="32" spans="1:14" ht="29.25" thickBot="1" x14ac:dyDescent="0.3">
      <c r="A32" s="1" t="s">
        <v>239</v>
      </c>
      <c r="B32" s="53" t="s">
        <v>326</v>
      </c>
      <c r="C32" s="17"/>
      <c r="D32" s="17"/>
      <c r="E32" s="64" t="s">
        <v>343</v>
      </c>
      <c r="F32" s="65" t="str">
        <f>_xll.qlTermStructureCalendar($F$20)</f>
        <v>TARGET</v>
      </c>
      <c r="G32" s="79"/>
      <c r="H32" s="18">
        <v>42450</v>
      </c>
      <c r="I32" s="77">
        <v>1.000812882463423</v>
      </c>
      <c r="J32" s="106">
        <f t="shared" si="0"/>
        <v>-1.3605526103595954E-3</v>
      </c>
      <c r="K32" s="126">
        <v>42419</v>
      </c>
      <c r="L32" s="127">
        <v>42235</v>
      </c>
      <c r="M32" s="128">
        <v>1.0006853579999999</v>
      </c>
      <c r="N32" s="88"/>
    </row>
    <row r="33" spans="1:14" ht="15.75" thickBot="1" x14ac:dyDescent="0.3">
      <c r="A33" s="1" t="s">
        <v>299</v>
      </c>
      <c r="B33" s="53" t="s">
        <v>327</v>
      </c>
      <c r="C33" s="17"/>
      <c r="D33" s="17"/>
      <c r="E33" s="66" t="s">
        <v>344</v>
      </c>
      <c r="F33" s="65" t="str">
        <f>_xll.qlTermStructureDayCounter($F$20)</f>
        <v>Actual/360</v>
      </c>
      <c r="G33" s="79"/>
      <c r="H33" s="18">
        <v>42479</v>
      </c>
      <c r="I33" s="77">
        <v>1.0009294185723343</v>
      </c>
      <c r="J33" s="106">
        <f t="shared" si="0"/>
        <v>-1.370636454574972E-3</v>
      </c>
      <c r="K33" s="126">
        <v>42450</v>
      </c>
      <c r="L33" s="127">
        <v>42235</v>
      </c>
      <c r="M33" s="128">
        <v>1.000812882</v>
      </c>
      <c r="N33" s="88"/>
    </row>
    <row r="34" spans="1:14" ht="15.75" thickBot="1" x14ac:dyDescent="0.3">
      <c r="A34" s="1" t="s">
        <v>245</v>
      </c>
      <c r="B34" s="53" t="s">
        <v>328</v>
      </c>
      <c r="C34" s="17"/>
      <c r="D34" s="17"/>
      <c r="E34" s="66" t="s">
        <v>345</v>
      </c>
      <c r="F34" s="73">
        <f>_xll.qlTermStructureReferenceDate($F$20)</f>
        <v>42235</v>
      </c>
      <c r="G34" s="79"/>
      <c r="H34" s="18">
        <v>42509</v>
      </c>
      <c r="I34" s="77">
        <v>1.0010438106267587</v>
      </c>
      <c r="J34" s="106">
        <f t="shared" si="0"/>
        <v>-1.3707147616309062E-3</v>
      </c>
      <c r="K34" s="126">
        <v>42479</v>
      </c>
      <c r="L34" s="127">
        <v>42235</v>
      </c>
      <c r="M34" s="128">
        <v>1.000929419</v>
      </c>
      <c r="N34" s="88"/>
    </row>
    <row r="35" spans="1:14" ht="15.75" thickBot="1" x14ac:dyDescent="0.3">
      <c r="A35" s="1" t="s">
        <v>329</v>
      </c>
      <c r="B35" s="53" t="s">
        <v>330</v>
      </c>
      <c r="C35" s="17"/>
      <c r="D35" s="78" t="str">
        <f>_xll.ohRangeRetrieveError(F35)</f>
        <v/>
      </c>
      <c r="E35" s="66" t="s">
        <v>346</v>
      </c>
      <c r="F35" s="73">
        <f>_xll.qlTermStructureMaxDate(F20,F34)</f>
        <v>64150</v>
      </c>
      <c r="G35" s="79"/>
      <c r="H35" s="18">
        <v>42541</v>
      </c>
      <c r="I35" s="77">
        <v>1.0011828975935069</v>
      </c>
      <c r="J35" s="106">
        <f t="shared" si="0"/>
        <v>-1.3908217898604195E-3</v>
      </c>
      <c r="K35" s="126">
        <v>42509</v>
      </c>
      <c r="L35" s="127">
        <v>42235</v>
      </c>
      <c r="M35" s="128">
        <v>1.001043811</v>
      </c>
      <c r="N35" s="88"/>
    </row>
    <row r="36" spans="1:14" x14ac:dyDescent="0.25">
      <c r="A36" s="1" t="s">
        <v>331</v>
      </c>
      <c r="B36" s="53" t="s">
        <v>332</v>
      </c>
      <c r="C36" s="17"/>
      <c r="D36" s="17"/>
      <c r="E36" s="67" t="s">
        <v>347</v>
      </c>
      <c r="F36" s="74">
        <v>2</v>
      </c>
      <c r="G36" s="79"/>
      <c r="H36" s="18">
        <v>42570</v>
      </c>
      <c r="I36" s="77">
        <v>1.0012951474594851</v>
      </c>
      <c r="J36" s="106">
        <f t="shared" si="0"/>
        <v>-1.3908997391369109E-3</v>
      </c>
      <c r="K36" s="126">
        <v>42541</v>
      </c>
      <c r="L36" s="127">
        <v>42235</v>
      </c>
      <c r="M36" s="128">
        <v>1.0011828979999999</v>
      </c>
      <c r="N36" s="88"/>
    </row>
    <row r="37" spans="1:14" x14ac:dyDescent="0.25">
      <c r="A37" s="1" t="s">
        <v>333</v>
      </c>
      <c r="B37" s="53" t="s">
        <v>334</v>
      </c>
      <c r="C37" s="17"/>
      <c r="D37" s="17"/>
      <c r="E37" s="68" t="s">
        <v>348</v>
      </c>
      <c r="F37" s="69">
        <f>_xll.qlYieldTSDiscount(F20,F34)</f>
        <v>1</v>
      </c>
      <c r="G37" s="79"/>
      <c r="H37" s="101">
        <v>42601</v>
      </c>
      <c r="I37" s="77">
        <v>1.0014253620987206</v>
      </c>
      <c r="J37" s="106">
        <f t="shared" si="0"/>
        <v>-1.4009972797533979E-3</v>
      </c>
      <c r="K37" s="126">
        <v>42570</v>
      </c>
      <c r="L37" s="127">
        <v>42235</v>
      </c>
      <c r="M37" s="128">
        <v>1.001295147</v>
      </c>
      <c r="N37" s="88"/>
    </row>
    <row r="38" spans="1:14" ht="28.5" x14ac:dyDescent="0.25">
      <c r="A38" s="1" t="s">
        <v>335</v>
      </c>
      <c r="B38" s="53" t="s">
        <v>336</v>
      </c>
      <c r="C38" s="17"/>
      <c r="D38" s="17"/>
      <c r="E38" s="66" t="s">
        <v>349</v>
      </c>
      <c r="F38" s="70"/>
      <c r="G38" s="79"/>
      <c r="H38" s="18">
        <v>42695</v>
      </c>
      <c r="I38" s="77">
        <v>1.0017915725735835</v>
      </c>
      <c r="J38" s="106">
        <f t="shared" si="0"/>
        <v>-1.4008457908887598E-3</v>
      </c>
      <c r="K38" s="126">
        <v>42601</v>
      </c>
      <c r="L38" s="127">
        <v>42235</v>
      </c>
      <c r="M38" s="128">
        <v>1.001425362</v>
      </c>
      <c r="N38" s="88"/>
    </row>
    <row r="39" spans="1:14" ht="29.25" thickBot="1" x14ac:dyDescent="0.3">
      <c r="A39" s="1" t="s">
        <v>337</v>
      </c>
      <c r="B39" s="53" t="s">
        <v>338</v>
      </c>
      <c r="C39" s="17"/>
      <c r="D39" s="17"/>
      <c r="E39" s="71" t="s">
        <v>350</v>
      </c>
      <c r="F39" s="72"/>
      <c r="G39" s="79"/>
      <c r="H39" s="18">
        <v>42786</v>
      </c>
      <c r="I39" s="77">
        <v>1.0021003250901601</v>
      </c>
      <c r="J39" s="106">
        <f t="shared" si="0"/>
        <v>-1.370824132047505E-3</v>
      </c>
      <c r="K39" s="126">
        <v>42695</v>
      </c>
      <c r="L39" s="127">
        <v>42235</v>
      </c>
      <c r="M39" s="128">
        <v>1.001791573</v>
      </c>
      <c r="N39" s="88"/>
    </row>
    <row r="40" spans="1:14" x14ac:dyDescent="0.25">
      <c r="A40" s="1" t="s">
        <v>4</v>
      </c>
      <c r="B40" s="53" t="s">
        <v>5</v>
      </c>
      <c r="C40" s="17"/>
      <c r="D40" s="17"/>
      <c r="E40" s="17"/>
      <c r="G40" s="79"/>
      <c r="H40" s="18">
        <v>42874</v>
      </c>
      <c r="I40" s="77">
        <v>1.0023472624456446</v>
      </c>
      <c r="J40" s="106">
        <f t="shared" si="0"/>
        <v>-1.3208517906666271E-3</v>
      </c>
      <c r="K40" s="126">
        <v>42786</v>
      </c>
      <c r="L40" s="127">
        <v>42235</v>
      </c>
      <c r="M40" s="128">
        <v>1.002100325</v>
      </c>
      <c r="N40" s="88"/>
    </row>
    <row r="41" spans="1:14" x14ac:dyDescent="0.25">
      <c r="A41" s="1" t="s">
        <v>6</v>
      </c>
      <c r="B41" s="53" t="s">
        <v>7</v>
      </c>
      <c r="C41" s="17"/>
      <c r="D41" s="17"/>
      <c r="E41" s="17"/>
      <c r="G41" s="79"/>
      <c r="H41" s="101">
        <v>42968</v>
      </c>
      <c r="I41" s="77">
        <v>1.002509345592234</v>
      </c>
      <c r="J41" s="106">
        <f t="shared" si="0"/>
        <v>-1.2308770518348856E-3</v>
      </c>
      <c r="K41" s="126">
        <v>42874</v>
      </c>
      <c r="L41" s="127">
        <v>42235</v>
      </c>
      <c r="M41" s="128">
        <v>1.002347262</v>
      </c>
      <c r="N41" s="88"/>
    </row>
    <row r="42" spans="1:14" x14ac:dyDescent="0.25">
      <c r="A42" s="1" t="s">
        <v>8</v>
      </c>
      <c r="B42" s="53" t="s">
        <v>9</v>
      </c>
      <c r="C42" s="17"/>
      <c r="D42" s="17"/>
      <c r="E42" s="17"/>
      <c r="G42" s="79"/>
      <c r="H42" s="18">
        <v>43332</v>
      </c>
      <c r="I42" s="77">
        <v>1.0019234998410296</v>
      </c>
      <c r="J42" s="106">
        <f t="shared" si="0"/>
        <v>-6.3062426822725951E-4</v>
      </c>
      <c r="K42" s="126">
        <v>42968</v>
      </c>
      <c r="L42" s="127">
        <v>42235</v>
      </c>
      <c r="M42" s="128">
        <v>1.0025093460000001</v>
      </c>
      <c r="N42" s="88"/>
    </row>
    <row r="43" spans="1:14" x14ac:dyDescent="0.25">
      <c r="G43" s="79"/>
      <c r="H43" s="18">
        <v>43696</v>
      </c>
      <c r="I43" s="77">
        <v>0.99890294242199174</v>
      </c>
      <c r="J43" s="106">
        <f t="shared" si="0"/>
        <v>2.7047058385658095E-4</v>
      </c>
      <c r="K43" s="126">
        <v>43332</v>
      </c>
      <c r="L43" s="127">
        <v>42235</v>
      </c>
      <c r="M43" s="128">
        <v>1.0019235</v>
      </c>
      <c r="N43" s="88"/>
    </row>
    <row r="44" spans="1:14" x14ac:dyDescent="0.25">
      <c r="G44" s="79"/>
      <c r="H44" s="18">
        <v>44062</v>
      </c>
      <c r="I44" s="77">
        <v>0.99299963833093541</v>
      </c>
      <c r="J44" s="106">
        <f t="shared" si="0"/>
        <v>1.3842323459360675E-3</v>
      </c>
      <c r="K44" s="126">
        <v>43696</v>
      </c>
      <c r="L44" s="127">
        <v>42235</v>
      </c>
      <c r="M44" s="128">
        <v>0.99890294199999996</v>
      </c>
      <c r="N44" s="88"/>
    </row>
    <row r="45" spans="1:14" x14ac:dyDescent="0.25">
      <c r="G45" s="79"/>
      <c r="H45" s="18">
        <v>44427</v>
      </c>
      <c r="I45" s="77">
        <v>0.98409531841103692</v>
      </c>
      <c r="J45" s="106">
        <f t="shared" si="0"/>
        <v>2.633077825852911E-3</v>
      </c>
      <c r="K45" s="126">
        <v>44062</v>
      </c>
      <c r="L45" s="127">
        <v>42235</v>
      </c>
      <c r="M45" s="128">
        <v>0.99299963800000002</v>
      </c>
      <c r="N45" s="88"/>
    </row>
    <row r="46" spans="1:14" x14ac:dyDescent="0.25">
      <c r="G46" s="79"/>
      <c r="H46" s="18">
        <v>44792</v>
      </c>
      <c r="I46" s="77">
        <v>0.97240945917838173</v>
      </c>
      <c r="J46" s="106">
        <f t="shared" si="0"/>
        <v>3.9390657853844435E-3</v>
      </c>
      <c r="K46" s="126">
        <v>44427</v>
      </c>
      <c r="L46" s="127">
        <v>42235</v>
      </c>
      <c r="M46" s="128">
        <v>0.98409531800000005</v>
      </c>
      <c r="N46" s="88"/>
    </row>
    <row r="47" spans="1:14" x14ac:dyDescent="0.25">
      <c r="G47" s="79"/>
      <c r="H47" s="18">
        <v>45159</v>
      </c>
      <c r="I47" s="77">
        <v>0.95862659507691217</v>
      </c>
      <c r="J47" s="106">
        <f t="shared" si="0"/>
        <v>5.2022276442057541E-3</v>
      </c>
      <c r="K47" s="126">
        <v>44792</v>
      </c>
      <c r="L47" s="127">
        <v>42235</v>
      </c>
      <c r="M47" s="128">
        <v>0.97240945899999998</v>
      </c>
      <c r="N47" s="88"/>
    </row>
    <row r="48" spans="1:14" ht="15.75" thickBot="1" x14ac:dyDescent="0.3">
      <c r="A48" s="49" t="s">
        <v>1548</v>
      </c>
      <c r="G48" s="79"/>
      <c r="H48" s="18">
        <v>45523</v>
      </c>
      <c r="I48" s="77">
        <v>0.94337855221164435</v>
      </c>
      <c r="J48" s="106">
        <f t="shared" si="0"/>
        <v>6.3818587177148119E-3</v>
      </c>
      <c r="K48" s="126">
        <v>45159</v>
      </c>
      <c r="L48" s="127">
        <v>42235</v>
      </c>
      <c r="M48" s="128">
        <v>0.95862659500000003</v>
      </c>
      <c r="N48" s="88"/>
    </row>
    <row r="49" spans="1:14" ht="15.75" thickBot="1" x14ac:dyDescent="0.3">
      <c r="A49" s="50"/>
      <c r="G49" s="79"/>
      <c r="H49" s="18">
        <v>45888</v>
      </c>
      <c r="I49" s="77">
        <v>0.92732894387696085</v>
      </c>
      <c r="J49" s="147">
        <f t="shared" si="0"/>
        <v>7.4352297548900279E-3</v>
      </c>
      <c r="K49" s="126">
        <v>45523</v>
      </c>
      <c r="L49" s="127">
        <v>42235</v>
      </c>
      <c r="M49" s="128">
        <v>0.94337855199999998</v>
      </c>
      <c r="N49" s="88"/>
    </row>
    <row r="50" spans="1:14" x14ac:dyDescent="0.25">
      <c r="A50" s="52" t="s">
        <v>11</v>
      </c>
      <c r="G50" s="79"/>
      <c r="H50" s="18">
        <v>46253</v>
      </c>
      <c r="I50" s="77">
        <v>0.91058796658344254</v>
      </c>
      <c r="J50" s="106">
        <f t="shared" si="0"/>
        <v>8.3920650962014016E-3</v>
      </c>
      <c r="K50" s="126">
        <v>45888</v>
      </c>
      <c r="L50" s="127">
        <v>42235</v>
      </c>
      <c r="M50" s="128">
        <v>0.92732894399999999</v>
      </c>
      <c r="N50" s="88"/>
    </row>
    <row r="51" spans="1:14" x14ac:dyDescent="0.25">
      <c r="A51" s="51" t="s">
        <v>1549</v>
      </c>
      <c r="G51" s="79"/>
      <c r="H51" s="18">
        <v>46618</v>
      </c>
      <c r="I51" s="77">
        <v>0.89348278320874519</v>
      </c>
      <c r="J51" s="106">
        <f t="shared" si="0"/>
        <v>9.250777289599714E-3</v>
      </c>
      <c r="K51" s="126">
        <v>46253</v>
      </c>
      <c r="L51" s="127">
        <v>42235</v>
      </c>
      <c r="M51" s="128">
        <v>0.910587967</v>
      </c>
      <c r="N51" s="88"/>
    </row>
    <row r="52" spans="1:14" x14ac:dyDescent="0.25">
      <c r="A52" s="52" t="s">
        <v>13</v>
      </c>
      <c r="G52" s="79"/>
      <c r="H52" s="18">
        <v>47714</v>
      </c>
      <c r="I52" s="77">
        <v>0.84331737701816778</v>
      </c>
      <c r="J52" s="106">
        <f t="shared" si="0"/>
        <v>1.1196986017561153E-2</v>
      </c>
      <c r="K52" s="126">
        <v>46618</v>
      </c>
      <c r="L52" s="127">
        <v>42235</v>
      </c>
      <c r="M52" s="128">
        <v>0.89348278299999995</v>
      </c>
      <c r="N52" s="88"/>
    </row>
    <row r="53" spans="1:14" ht="27" x14ac:dyDescent="0.25">
      <c r="A53" s="51" t="s">
        <v>1550</v>
      </c>
      <c r="G53" s="79"/>
      <c r="H53" s="18">
        <v>49541</v>
      </c>
      <c r="I53" s="77">
        <v>0.76948062782046711</v>
      </c>
      <c r="J53" s="106">
        <f t="shared" si="0"/>
        <v>1.2911883434876042E-2</v>
      </c>
      <c r="K53" s="126">
        <v>46986</v>
      </c>
      <c r="L53" s="127">
        <v>42235</v>
      </c>
      <c r="M53" s="128">
        <v>0.87753789999999998</v>
      </c>
      <c r="N53" s="88"/>
    </row>
    <row r="54" spans="1:14" ht="27" x14ac:dyDescent="0.25">
      <c r="A54" s="51" t="s">
        <v>1551</v>
      </c>
      <c r="G54" s="79"/>
      <c r="H54" s="18">
        <v>51368</v>
      </c>
      <c r="I54" s="77">
        <v>0.71091999539049244</v>
      </c>
      <c r="J54" s="106">
        <f t="shared" si="0"/>
        <v>1.344906784700702E-2</v>
      </c>
      <c r="K54" s="126">
        <v>47350</v>
      </c>
      <c r="L54" s="127">
        <v>42235</v>
      </c>
      <c r="M54" s="128">
        <v>0.86084954999999996</v>
      </c>
      <c r="N54" s="88"/>
    </row>
    <row r="55" spans="1:14" x14ac:dyDescent="0.25">
      <c r="A55" s="52" t="s">
        <v>231</v>
      </c>
      <c r="G55" s="79"/>
      <c r="H55" s="18">
        <v>53195</v>
      </c>
      <c r="I55" s="77">
        <v>0.6592541537877411</v>
      </c>
      <c r="J55" s="106">
        <f t="shared" si="0"/>
        <v>1.3685457579990653E-2</v>
      </c>
      <c r="K55" s="126">
        <v>47714</v>
      </c>
      <c r="L55" s="127">
        <v>42235</v>
      </c>
      <c r="M55" s="128">
        <v>0.84329090399999995</v>
      </c>
      <c r="N55" s="88"/>
    </row>
    <row r="56" spans="1:14" x14ac:dyDescent="0.25">
      <c r="A56" s="52" t="s">
        <v>15</v>
      </c>
      <c r="G56" s="79"/>
      <c r="H56" s="18">
        <v>56845</v>
      </c>
      <c r="I56" s="77">
        <v>0.56653021120569336</v>
      </c>
      <c r="J56" s="106">
        <f t="shared" si="0"/>
        <v>1.4001434177210942E-2</v>
      </c>
      <c r="K56" s="126">
        <v>48079</v>
      </c>
      <c r="L56" s="127">
        <v>42235</v>
      </c>
      <c r="M56" s="128">
        <v>0.82923199400000003</v>
      </c>
      <c r="N56" s="88"/>
    </row>
    <row r="57" spans="1:14" x14ac:dyDescent="0.25">
      <c r="A57" s="51" t="s">
        <v>16</v>
      </c>
      <c r="G57" s="79"/>
      <c r="H57" s="18">
        <v>60498</v>
      </c>
      <c r="I57" s="77">
        <v>0.50266945197051849</v>
      </c>
      <c r="J57" s="106">
        <f t="shared" si="0"/>
        <v>1.3558347045678364E-2</v>
      </c>
      <c r="K57" s="126">
        <v>48445</v>
      </c>
      <c r="L57" s="127">
        <v>42235</v>
      </c>
      <c r="M57" s="128">
        <v>0.81476132700000004</v>
      </c>
      <c r="N57" s="88"/>
    </row>
    <row r="58" spans="1:14" x14ac:dyDescent="0.25">
      <c r="A58" s="52" t="s">
        <v>17</v>
      </c>
      <c r="G58" s="79"/>
      <c r="H58" s="18">
        <v>64150</v>
      </c>
      <c r="I58" s="77">
        <v>0.44116891986943452</v>
      </c>
      <c r="J58" s="106">
        <f t="shared" si="0"/>
        <v>1.3442750531795139E-2</v>
      </c>
      <c r="K58" s="126">
        <v>48810</v>
      </c>
      <c r="L58" s="127">
        <v>42235</v>
      </c>
      <c r="M58" s="128">
        <v>0.79997593700000003</v>
      </c>
      <c r="N58" s="88"/>
    </row>
    <row r="59" spans="1:14" x14ac:dyDescent="0.25">
      <c r="A59" s="48"/>
      <c r="G59" s="79"/>
      <c r="H59" s="18" t="e">
        <v>#N/A</v>
      </c>
      <c r="I59" s="77" t="e">
        <v>#N/A</v>
      </c>
      <c r="J59" s="106" t="e">
        <f t="shared" si="0"/>
        <v>#N/A</v>
      </c>
      <c r="K59" s="126">
        <v>49177</v>
      </c>
      <c r="L59" s="127">
        <v>42235</v>
      </c>
      <c r="M59" s="128">
        <v>0.78477238900000001</v>
      </c>
      <c r="N59" s="88"/>
    </row>
    <row r="60" spans="1:14" x14ac:dyDescent="0.25">
      <c r="A60" s="49" t="s">
        <v>18</v>
      </c>
      <c r="G60" s="79"/>
      <c r="H60" s="18" t="e">
        <v>#N/A</v>
      </c>
      <c r="I60" s="77" t="e">
        <v>#N/A</v>
      </c>
      <c r="J60" s="106" t="e">
        <f t="shared" si="0"/>
        <v>#N/A</v>
      </c>
      <c r="K60" s="126">
        <v>49541</v>
      </c>
      <c r="L60" s="127">
        <v>42235</v>
      </c>
      <c r="M60" s="128">
        <v>0.76937671200000002</v>
      </c>
      <c r="N60" s="88"/>
    </row>
    <row r="61" spans="1:14" x14ac:dyDescent="0.25">
      <c r="G61" s="79"/>
      <c r="H61" s="18" t="e">
        <v>#N/A</v>
      </c>
      <c r="I61" s="77" t="e">
        <v>#N/A</v>
      </c>
      <c r="J61" s="106" t="e">
        <f t="shared" si="0"/>
        <v>#N/A</v>
      </c>
      <c r="K61" s="126">
        <v>49906</v>
      </c>
      <c r="L61" s="127">
        <v>42235</v>
      </c>
      <c r="M61" s="128">
        <v>0.75769461299999996</v>
      </c>
      <c r="N61" s="88"/>
    </row>
    <row r="62" spans="1:14" ht="42.75" x14ac:dyDescent="0.25">
      <c r="A62" s="2" t="s">
        <v>1552</v>
      </c>
      <c r="G62" s="79"/>
      <c r="H62" s="18" t="e">
        <v>#N/A</v>
      </c>
      <c r="I62" s="77" t="e">
        <v>#N/A</v>
      </c>
      <c r="J62" s="106" t="e">
        <f t="shared" si="0"/>
        <v>#N/A</v>
      </c>
      <c r="K62" s="126">
        <v>50271</v>
      </c>
      <c r="L62" s="127">
        <v>42235</v>
      </c>
      <c r="M62" s="128">
        <v>0.74599768099999997</v>
      </c>
      <c r="N62" s="88"/>
    </row>
    <row r="63" spans="1:14" x14ac:dyDescent="0.25">
      <c r="A63" s="48"/>
      <c r="G63" s="79"/>
      <c r="H63" s="18" t="e">
        <v>#N/A</v>
      </c>
      <c r="I63" s="77" t="e">
        <v>#N/A</v>
      </c>
      <c r="J63" s="106" t="e">
        <f t="shared" si="0"/>
        <v>#N/A</v>
      </c>
      <c r="K63" s="126">
        <v>50636</v>
      </c>
      <c r="L63" s="127">
        <v>42235</v>
      </c>
      <c r="M63" s="128">
        <v>0.734289894</v>
      </c>
      <c r="N63" s="88"/>
    </row>
    <row r="64" spans="1:14" x14ac:dyDescent="0.25">
      <c r="A64" s="49" t="s">
        <v>20</v>
      </c>
      <c r="G64" s="79"/>
      <c r="H64" s="18" t="e">
        <v>#N/A</v>
      </c>
      <c r="I64" s="77" t="e">
        <v>#N/A</v>
      </c>
      <c r="J64" s="106" t="e">
        <f t="shared" si="0"/>
        <v>#N/A</v>
      </c>
      <c r="K64" s="126">
        <v>51001</v>
      </c>
      <c r="L64" s="127">
        <v>42235</v>
      </c>
      <c r="M64" s="128">
        <v>0.72257518600000004</v>
      </c>
      <c r="N64" s="88"/>
    </row>
    <row r="65" spans="1:14" x14ac:dyDescent="0.25">
      <c r="G65" s="79"/>
      <c r="H65" s="18" t="e">
        <v>#N/A</v>
      </c>
      <c r="I65" s="77" t="e">
        <v>#N/A</v>
      </c>
      <c r="J65" s="106" t="e">
        <f t="shared" si="0"/>
        <v>#N/A</v>
      </c>
      <c r="K65" s="126">
        <v>51368</v>
      </c>
      <c r="L65" s="127">
        <v>42235</v>
      </c>
      <c r="M65" s="128">
        <v>0.71079365400000005</v>
      </c>
      <c r="N65" s="88"/>
    </row>
    <row r="66" spans="1:14" x14ac:dyDescent="0.25">
      <c r="A66" s="2" t="s">
        <v>21</v>
      </c>
      <c r="G66" s="79"/>
      <c r="H66" s="18" t="e">
        <v>#N/A</v>
      </c>
      <c r="I66" s="77" t="e">
        <v>#N/A</v>
      </c>
      <c r="J66" s="106" t="e">
        <f t="shared" si="0"/>
        <v>#N/A</v>
      </c>
      <c r="K66" s="126">
        <v>51732</v>
      </c>
      <c r="L66" s="127">
        <v>42235</v>
      </c>
      <c r="M66" s="128">
        <v>0.70036764200000001</v>
      </c>
      <c r="N66" s="88"/>
    </row>
    <row r="67" spans="1:14" x14ac:dyDescent="0.25">
      <c r="A67" s="48"/>
      <c r="C67" s="112" t="str">
        <f t="array" ref="C67">_xll.qlZeroCurve(C69,H21:H58,I21:I58,F25)</f>
        <v>Eonia_Curve_Bootstrapping#0010</v>
      </c>
      <c r="G67" s="79"/>
      <c r="H67" s="18" t="e">
        <v>#N/A</v>
      </c>
      <c r="I67" s="77" t="e">
        <v>#N/A</v>
      </c>
      <c r="J67" s="106" t="e">
        <f t="shared" si="0"/>
        <v>#N/A</v>
      </c>
      <c r="K67" s="126">
        <v>52097</v>
      </c>
      <c r="L67" s="127">
        <v>42235</v>
      </c>
      <c r="M67" s="128">
        <v>0.68997788199999999</v>
      </c>
      <c r="N67" s="88"/>
    </row>
    <row r="68" spans="1:14" x14ac:dyDescent="0.25">
      <c r="A68" s="49" t="s">
        <v>22</v>
      </c>
      <c r="G68" s="79"/>
      <c r="H68" s="18" t="e">
        <v>#N/A</v>
      </c>
      <c r="I68" s="77" t="e">
        <v>#N/A</v>
      </c>
      <c r="J68" s="106" t="e">
        <f t="shared" si="0"/>
        <v>#N/A</v>
      </c>
      <c r="K68" s="126">
        <v>52462</v>
      </c>
      <c r="L68" s="127">
        <v>42235</v>
      </c>
      <c r="M68" s="128">
        <v>0.67965367899999996</v>
      </c>
      <c r="N68" s="88"/>
    </row>
    <row r="69" spans="1:14" x14ac:dyDescent="0.25">
      <c r="A69" s="1" t="s">
        <v>0</v>
      </c>
      <c r="B69" s="53" t="s">
        <v>1</v>
      </c>
      <c r="C69" t="s">
        <v>1557</v>
      </c>
      <c r="G69" s="79"/>
      <c r="H69" s="18" t="e">
        <v>#N/A</v>
      </c>
      <c r="I69" s="77" t="e">
        <v>#N/A</v>
      </c>
      <c r="J69" s="106" t="e">
        <f t="shared" si="0"/>
        <v>#N/A</v>
      </c>
      <c r="K69" s="126">
        <v>52828</v>
      </c>
      <c r="L69" s="127">
        <v>42235</v>
      </c>
      <c r="M69" s="128">
        <v>0.66936794799999999</v>
      </c>
      <c r="N69" s="88"/>
    </row>
    <row r="70" spans="1:14" x14ac:dyDescent="0.25">
      <c r="A70" s="1" t="s">
        <v>1553</v>
      </c>
      <c r="B70" s="53" t="s">
        <v>1554</v>
      </c>
      <c r="G70" s="79"/>
      <c r="H70" s="18" t="e">
        <v>#N/A</v>
      </c>
      <c r="I70" s="77" t="e">
        <v>#N/A</v>
      </c>
      <c r="J70" s="106" t="e">
        <f t="shared" si="0"/>
        <v>#N/A</v>
      </c>
      <c r="K70" s="126">
        <v>53195</v>
      </c>
      <c r="L70" s="127">
        <v>42235</v>
      </c>
      <c r="M70" s="128">
        <v>0.65912195699999998</v>
      </c>
      <c r="N70" s="88"/>
    </row>
    <row r="71" spans="1:14" x14ac:dyDescent="0.25">
      <c r="A71" s="1" t="s">
        <v>1555</v>
      </c>
      <c r="B71" s="53" t="s">
        <v>1556</v>
      </c>
      <c r="G71" s="79"/>
      <c r="H71" s="18" t="e">
        <v>#N/A</v>
      </c>
      <c r="I71" s="77" t="e">
        <v>#N/A</v>
      </c>
      <c r="J71" s="106" t="e">
        <f t="shared" si="0"/>
        <v>#N/A</v>
      </c>
      <c r="K71" s="126">
        <v>53559</v>
      </c>
      <c r="L71" s="127">
        <v>42235</v>
      </c>
      <c r="M71" s="128">
        <v>0.649490542</v>
      </c>
      <c r="N71" s="88"/>
    </row>
    <row r="72" spans="1:14" x14ac:dyDescent="0.25">
      <c r="A72" s="1" t="s">
        <v>245</v>
      </c>
      <c r="B72" s="53" t="s">
        <v>328</v>
      </c>
      <c r="G72" s="79"/>
      <c r="H72" s="18" t="e">
        <v>#N/A</v>
      </c>
      <c r="I72" s="77" t="e">
        <v>#N/A</v>
      </c>
      <c r="J72" s="106" t="e">
        <f t="shared" si="0"/>
        <v>#N/A</v>
      </c>
      <c r="K72" s="126">
        <v>53923</v>
      </c>
      <c r="L72" s="127">
        <v>42235</v>
      </c>
      <c r="M72" s="128">
        <v>0.63994372700000002</v>
      </c>
      <c r="N72" s="88"/>
    </row>
    <row r="73" spans="1:14" x14ac:dyDescent="0.25">
      <c r="A73" s="1" t="s">
        <v>4</v>
      </c>
      <c r="B73" s="53" t="s">
        <v>5</v>
      </c>
      <c r="G73" s="79"/>
      <c r="H73" s="18" t="e">
        <v>#N/A</v>
      </c>
      <c r="I73" s="77" t="e">
        <v>#N/A</v>
      </c>
      <c r="J73" s="106" t="e">
        <f t="shared" si="0"/>
        <v>#N/A</v>
      </c>
      <c r="K73" s="126">
        <v>54289</v>
      </c>
      <c r="L73" s="127">
        <v>42235</v>
      </c>
      <c r="M73" s="128">
        <v>0.63042993999999997</v>
      </c>
      <c r="N73" s="88"/>
    </row>
    <row r="74" spans="1:14" x14ac:dyDescent="0.25">
      <c r="A74" s="1" t="s">
        <v>6</v>
      </c>
      <c r="B74" s="53" t="s">
        <v>7</v>
      </c>
      <c r="G74" s="79"/>
      <c r="H74" s="18" t="e">
        <v>#N/A</v>
      </c>
      <c r="I74" s="77" t="e">
        <v>#N/A</v>
      </c>
      <c r="J74" s="106" t="e">
        <f t="shared" si="0"/>
        <v>#N/A</v>
      </c>
      <c r="K74" s="126">
        <v>54654</v>
      </c>
      <c r="L74" s="127">
        <v>42235</v>
      </c>
      <c r="M74" s="128">
        <v>0.62102681299999996</v>
      </c>
      <c r="N74" s="88"/>
    </row>
    <row r="75" spans="1:14" x14ac:dyDescent="0.25">
      <c r="A75" s="1" t="s">
        <v>8</v>
      </c>
      <c r="B75" s="53" t="s">
        <v>9</v>
      </c>
      <c r="G75" s="79"/>
      <c r="H75" s="18" t="e">
        <v>#N/A</v>
      </c>
      <c r="I75" s="77" t="e">
        <v>#N/A</v>
      </c>
      <c r="J75" s="106" t="e">
        <f t="shared" si="0"/>
        <v>#N/A</v>
      </c>
      <c r="K75" s="126">
        <v>55019</v>
      </c>
      <c r="L75" s="127">
        <v>42235</v>
      </c>
      <c r="M75" s="128">
        <v>0.61170822800000002</v>
      </c>
      <c r="N75" s="88"/>
    </row>
    <row r="76" spans="1:14" x14ac:dyDescent="0.25">
      <c r="G76" s="79"/>
      <c r="H76" s="18" t="e">
        <v>#N/A</v>
      </c>
      <c r="I76" s="77" t="e">
        <v>#N/A</v>
      </c>
      <c r="J76" s="106" t="e">
        <f t="shared" si="0"/>
        <v>#N/A</v>
      </c>
      <c r="K76" s="126">
        <v>55386</v>
      </c>
      <c r="L76" s="127">
        <v>42235</v>
      </c>
      <c r="M76" s="128">
        <v>0.60242396899999995</v>
      </c>
      <c r="N76" s="88"/>
    </row>
    <row r="77" spans="1:14" x14ac:dyDescent="0.25">
      <c r="G77" s="79"/>
      <c r="H77" s="18" t="e">
        <v>#N/A</v>
      </c>
      <c r="I77" s="77" t="e">
        <v>#N/A</v>
      </c>
      <c r="J77" s="106" t="e">
        <f t="shared" si="0"/>
        <v>#N/A</v>
      </c>
      <c r="K77" s="126">
        <v>55750</v>
      </c>
      <c r="L77" s="127">
        <v>42235</v>
      </c>
      <c r="M77" s="128">
        <v>0.59329912299999998</v>
      </c>
      <c r="N77" s="88"/>
    </row>
    <row r="78" spans="1:14" x14ac:dyDescent="0.25">
      <c r="J78" s="106" t="e">
        <f t="shared" si="0"/>
        <v>#NUM!</v>
      </c>
      <c r="K78" s="126">
        <v>56115</v>
      </c>
      <c r="L78" s="127">
        <v>42235</v>
      </c>
      <c r="M78" s="128">
        <v>0.58423320400000001</v>
      </c>
      <c r="N78" s="88"/>
    </row>
    <row r="79" spans="1:14" x14ac:dyDescent="0.25">
      <c r="J79" s="106" t="e">
        <f t="shared" si="0"/>
        <v>#NUM!</v>
      </c>
      <c r="K79" s="126">
        <v>56480</v>
      </c>
      <c r="L79" s="127">
        <v>42235</v>
      </c>
      <c r="M79" s="128">
        <v>0.57525100500000004</v>
      </c>
      <c r="N79" s="88"/>
    </row>
    <row r="80" spans="1:14" x14ac:dyDescent="0.25">
      <c r="J80" s="106" t="e">
        <f t="shared" si="0"/>
        <v>#NUM!</v>
      </c>
      <c r="K80" s="126">
        <v>56845</v>
      </c>
      <c r="L80" s="127">
        <v>42235</v>
      </c>
      <c r="M80" s="128">
        <v>0.566352301</v>
      </c>
      <c r="N80" s="88"/>
    </row>
    <row r="81" spans="10:14" x14ac:dyDescent="0.25">
      <c r="J81" s="106" t="e">
        <f t="shared" si="0"/>
        <v>#NUM!</v>
      </c>
      <c r="K81" s="126">
        <v>57213</v>
      </c>
      <c r="L81" s="127">
        <v>42235</v>
      </c>
      <c r="M81" s="128">
        <v>0.55939396799999996</v>
      </c>
      <c r="N81" s="88"/>
    </row>
    <row r="82" spans="10:14" x14ac:dyDescent="0.25">
      <c r="J82" s="106" t="e">
        <f t="shared" si="0"/>
        <v>#NUM!</v>
      </c>
      <c r="K82" s="126">
        <v>57577</v>
      </c>
      <c r="L82" s="127">
        <v>42235</v>
      </c>
      <c r="M82" s="128">
        <v>0.55263368499999999</v>
      </c>
      <c r="N82" s="88"/>
    </row>
    <row r="83" spans="10:14" x14ac:dyDescent="0.25">
      <c r="J83" s="106" t="e">
        <f t="shared" si="0"/>
        <v>#NUM!</v>
      </c>
      <c r="K83" s="126">
        <v>57941</v>
      </c>
      <c r="L83" s="127">
        <v>42235</v>
      </c>
      <c r="M83" s="128">
        <v>0.545993477</v>
      </c>
      <c r="N83" s="88"/>
    </row>
    <row r="84" spans="10:14" x14ac:dyDescent="0.25">
      <c r="J84" s="106" t="e">
        <f t="shared" si="0"/>
        <v>#NUM!</v>
      </c>
      <c r="K84" s="126">
        <v>58306</v>
      </c>
      <c r="L84" s="127">
        <v>42235</v>
      </c>
      <c r="M84" s="128">
        <v>0.53945356899999997</v>
      </c>
      <c r="N84" s="88"/>
    </row>
    <row r="85" spans="10:14" x14ac:dyDescent="0.25">
      <c r="J85" s="106" t="e">
        <f t="shared" si="0"/>
        <v>#NUM!</v>
      </c>
      <c r="K85" s="126">
        <v>58672</v>
      </c>
      <c r="L85" s="127">
        <v>42235</v>
      </c>
      <c r="M85" s="128">
        <v>0.53301280900000003</v>
      </c>
      <c r="N85" s="88"/>
    </row>
    <row r="86" spans="10:14" x14ac:dyDescent="0.25">
      <c r="J86" s="106" t="e">
        <f t="shared" ref="J86:J100" si="1">-LN(I86)/((H86-$F$34)/360)</f>
        <v>#NUM!</v>
      </c>
      <c r="K86" s="126">
        <v>59037</v>
      </c>
      <c r="L86" s="127">
        <v>42235</v>
      </c>
      <c r="M86" s="128">
        <v>0.52670407600000002</v>
      </c>
      <c r="N86" s="88"/>
    </row>
    <row r="87" spans="10:14" x14ac:dyDescent="0.25">
      <c r="J87" s="106" t="e">
        <f t="shared" si="1"/>
        <v>#NUM!</v>
      </c>
      <c r="K87" s="126">
        <v>59404</v>
      </c>
      <c r="L87" s="127">
        <v>42235</v>
      </c>
      <c r="M87" s="128">
        <v>0.52047428200000001</v>
      </c>
      <c r="N87" s="88"/>
    </row>
    <row r="88" spans="10:14" x14ac:dyDescent="0.25">
      <c r="J88" s="106" t="e">
        <f t="shared" si="1"/>
        <v>#NUM!</v>
      </c>
      <c r="K88" s="126">
        <v>59768</v>
      </c>
      <c r="L88" s="127">
        <v>42235</v>
      </c>
      <c r="M88" s="128">
        <v>0.51440527999999996</v>
      </c>
      <c r="N88" s="88"/>
    </row>
    <row r="89" spans="10:14" x14ac:dyDescent="0.25">
      <c r="J89" s="106" t="e">
        <f t="shared" si="1"/>
        <v>#NUM!</v>
      </c>
      <c r="K89" s="126">
        <v>60133</v>
      </c>
      <c r="L89" s="127">
        <v>42235</v>
      </c>
      <c r="M89" s="128">
        <v>0.50842796999999995</v>
      </c>
      <c r="N89" s="88"/>
    </row>
    <row r="90" spans="10:14" x14ac:dyDescent="0.25">
      <c r="J90" s="106" t="e">
        <f t="shared" si="1"/>
        <v>#NUM!</v>
      </c>
      <c r="K90" s="126">
        <v>60498</v>
      </c>
      <c r="L90" s="127">
        <v>42235</v>
      </c>
      <c r="M90" s="128">
        <v>0.50255714699999998</v>
      </c>
      <c r="N90" s="88"/>
    </row>
    <row r="91" spans="10:14" x14ac:dyDescent="0.25">
      <c r="J91" s="106" t="e">
        <f t="shared" si="1"/>
        <v>#NUM!</v>
      </c>
      <c r="K91" s="126">
        <v>60863</v>
      </c>
      <c r="L91" s="127">
        <v>42235</v>
      </c>
      <c r="M91" s="128">
        <v>0.49601147200000001</v>
      </c>
      <c r="N91" s="88"/>
    </row>
    <row r="92" spans="10:14" x14ac:dyDescent="0.25">
      <c r="J92" s="106" t="e">
        <f t="shared" si="1"/>
        <v>#NUM!</v>
      </c>
      <c r="K92" s="126">
        <v>61228</v>
      </c>
      <c r="L92" s="127">
        <v>42235</v>
      </c>
      <c r="M92" s="128">
        <v>0.489558365</v>
      </c>
      <c r="N92" s="88"/>
    </row>
    <row r="93" spans="10:14" x14ac:dyDescent="0.25">
      <c r="J93" s="106" t="e">
        <f t="shared" si="1"/>
        <v>#NUM!</v>
      </c>
      <c r="K93" s="126">
        <v>61595</v>
      </c>
      <c r="L93" s="127">
        <v>42235</v>
      </c>
      <c r="M93" s="128">
        <v>0.483162113</v>
      </c>
      <c r="N93" s="88"/>
    </row>
    <row r="94" spans="10:14" x14ac:dyDescent="0.25">
      <c r="J94" s="106" t="e">
        <f t="shared" si="1"/>
        <v>#NUM!</v>
      </c>
      <c r="K94" s="126">
        <v>61959</v>
      </c>
      <c r="L94" s="127">
        <v>42235</v>
      </c>
      <c r="M94" s="128">
        <v>0.47690758900000002</v>
      </c>
      <c r="N94" s="88"/>
    </row>
    <row r="95" spans="10:14" x14ac:dyDescent="0.25">
      <c r="J95" s="106" t="e">
        <f t="shared" si="1"/>
        <v>#NUM!</v>
      </c>
      <c r="K95" s="126">
        <v>62324</v>
      </c>
      <c r="L95" s="127">
        <v>42235</v>
      </c>
      <c r="M95" s="128">
        <v>0.47072449199999999</v>
      </c>
      <c r="N95" s="88"/>
    </row>
    <row r="96" spans="10:14" x14ac:dyDescent="0.25">
      <c r="J96" s="106" t="e">
        <f t="shared" si="1"/>
        <v>#NUM!</v>
      </c>
      <c r="K96" s="126">
        <v>62689</v>
      </c>
      <c r="L96" s="127">
        <v>42235</v>
      </c>
      <c r="M96" s="128">
        <v>0.46462873599999999</v>
      </c>
      <c r="N96" s="88"/>
    </row>
    <row r="97" spans="10:14" x14ac:dyDescent="0.25">
      <c r="J97" s="106" t="e">
        <f t="shared" si="1"/>
        <v>#NUM!</v>
      </c>
      <c r="K97" s="126">
        <v>63055</v>
      </c>
      <c r="L97" s="127">
        <v>42235</v>
      </c>
      <c r="M97" s="128">
        <v>0.45860282400000002</v>
      </c>
      <c r="N97" s="88"/>
    </row>
    <row r="98" spans="10:14" x14ac:dyDescent="0.25">
      <c r="J98" s="106" t="e">
        <f t="shared" si="1"/>
        <v>#NUM!</v>
      </c>
      <c r="K98" s="126">
        <v>63422</v>
      </c>
      <c r="L98" s="127">
        <v>42235</v>
      </c>
      <c r="M98" s="128">
        <v>0.45264620700000002</v>
      </c>
      <c r="N98" s="88"/>
    </row>
    <row r="99" spans="10:14" x14ac:dyDescent="0.25">
      <c r="J99" s="106" t="e">
        <f t="shared" si="1"/>
        <v>#NUM!</v>
      </c>
      <c r="K99" s="126">
        <v>63786</v>
      </c>
      <c r="L99" s="127">
        <v>42235</v>
      </c>
      <c r="M99" s="128">
        <v>0.44682145699999998</v>
      </c>
      <c r="N99" s="88"/>
    </row>
    <row r="100" spans="10:14" x14ac:dyDescent="0.25">
      <c r="J100" s="106" t="e">
        <f t="shared" si="1"/>
        <v>#NUM!</v>
      </c>
      <c r="K100" s="126">
        <v>64150</v>
      </c>
      <c r="L100" s="127">
        <v>42235</v>
      </c>
      <c r="M100" s="128">
        <v>0.44107866899999998</v>
      </c>
      <c r="N100" s="88"/>
    </row>
  </sheetData>
  <dataValidations disablePrompts="1" count="4">
    <dataValidation type="list" allowBlank="1" showInputMessage="1" showErrorMessage="1" sqref="F26">
      <formula1>"Discount,ZeroYield,ForwardRate"</formula1>
    </dataValidation>
    <dataValidation type="list" allowBlank="1" showInputMessage="1" showErrorMessage="1" sqref="F27">
      <formula1>"BackwardFlat,ForwardFlat,Linear,LogLinear,Cubic,LogCubic"</formula1>
    </dataValidation>
    <dataValidation type="list" allowBlank="1" showInputMessage="1" showErrorMessage="1" sqref="F25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F24">
      <formula1>"TARGET,UnitedKingdom::Exchange,UnitedKingdom::Metals,UnitedKingdom::Settlement,UnitedStates::GovernmentBond,UnitedStates::NERC,UnitedStates::NYSE,UnitedStates::Settlement,Switzerland,Japan,Italy::Exchange,NullCalendar"</formula1>
    </dataValidation>
  </dataValidations>
  <pageMargins left="0.7" right="0.7" top="0.75" bottom="0.75" header="0.3" footer="0.3"/>
  <drawing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76"/>
  <sheetViews>
    <sheetView topLeftCell="A263" workbookViewId="0">
      <selection activeCell="I278" sqref="I278"/>
    </sheetView>
  </sheetViews>
  <sheetFormatPr defaultRowHeight="15" x14ac:dyDescent="0.25"/>
  <cols>
    <col min="1" max="1" width="39.42578125" customWidth="1"/>
  </cols>
  <sheetData>
    <row r="1" spans="1:1" ht="30" x14ac:dyDescent="0.25">
      <c r="A1" s="89" t="s">
        <v>356</v>
      </c>
    </row>
    <row r="2" spans="1:1" x14ac:dyDescent="0.25">
      <c r="A2" s="90"/>
    </row>
    <row r="3" spans="1:1" x14ac:dyDescent="0.25">
      <c r="A3" s="91" t="s">
        <v>357</v>
      </c>
    </row>
    <row r="4" spans="1:1" x14ac:dyDescent="0.25">
      <c r="A4" s="91" t="s">
        <v>358</v>
      </c>
    </row>
    <row r="5" spans="1:1" x14ac:dyDescent="0.25">
      <c r="A5" s="91" t="s">
        <v>359</v>
      </c>
    </row>
    <row r="6" spans="1:1" x14ac:dyDescent="0.25">
      <c r="A6" s="91" t="s">
        <v>360</v>
      </c>
    </row>
    <row r="7" spans="1:1" x14ac:dyDescent="0.25">
      <c r="A7" s="91" t="s">
        <v>361</v>
      </c>
    </row>
    <row r="8" spans="1:1" x14ac:dyDescent="0.25">
      <c r="A8" s="91" t="s">
        <v>362</v>
      </c>
    </row>
    <row r="9" spans="1:1" x14ac:dyDescent="0.25">
      <c r="A9" s="91" t="s">
        <v>363</v>
      </c>
    </row>
    <row r="10" spans="1:1" x14ac:dyDescent="0.25">
      <c r="A10" s="91" t="s">
        <v>364</v>
      </c>
    </row>
    <row r="11" spans="1:1" x14ac:dyDescent="0.25">
      <c r="A11" s="91" t="s">
        <v>365</v>
      </c>
    </row>
    <row r="12" spans="1:1" x14ac:dyDescent="0.25">
      <c r="A12" s="91" t="s">
        <v>366</v>
      </c>
    </row>
    <row r="13" spans="1:1" x14ac:dyDescent="0.25">
      <c r="A13" s="91" t="s">
        <v>367</v>
      </c>
    </row>
    <row r="14" spans="1:1" x14ac:dyDescent="0.25">
      <c r="A14" s="91" t="s">
        <v>368</v>
      </c>
    </row>
    <row r="15" spans="1:1" x14ac:dyDescent="0.25">
      <c r="A15" s="91" t="s">
        <v>369</v>
      </c>
    </row>
    <row r="16" spans="1:1" x14ac:dyDescent="0.25">
      <c r="A16" s="91" t="s">
        <v>370</v>
      </c>
    </row>
    <row r="17" spans="1:1" x14ac:dyDescent="0.25">
      <c r="A17" s="91" t="s">
        <v>371</v>
      </c>
    </row>
    <row r="18" spans="1:1" x14ac:dyDescent="0.25">
      <c r="A18" s="91" t="s">
        <v>372</v>
      </c>
    </row>
    <row r="19" spans="1:1" x14ac:dyDescent="0.25">
      <c r="A19" s="91" t="s">
        <v>373</v>
      </c>
    </row>
    <row r="20" spans="1:1" x14ac:dyDescent="0.25">
      <c r="A20" s="91" t="s">
        <v>374</v>
      </c>
    </row>
    <row r="21" spans="1:1" x14ac:dyDescent="0.25">
      <c r="A21" s="91" t="s">
        <v>375</v>
      </c>
    </row>
    <row r="22" spans="1:1" x14ac:dyDescent="0.25">
      <c r="A22" s="91" t="s">
        <v>376</v>
      </c>
    </row>
    <row r="23" spans="1:1" x14ac:dyDescent="0.25">
      <c r="A23" s="91" t="s">
        <v>377</v>
      </c>
    </row>
    <row r="24" spans="1:1" x14ac:dyDescent="0.25">
      <c r="A24" s="91" t="s">
        <v>378</v>
      </c>
    </row>
    <row r="25" spans="1:1" x14ac:dyDescent="0.25">
      <c r="A25" s="91" t="s">
        <v>379</v>
      </c>
    </row>
    <row r="26" spans="1:1" x14ac:dyDescent="0.25">
      <c r="A26" s="91" t="s">
        <v>380</v>
      </c>
    </row>
    <row r="27" spans="1:1" x14ac:dyDescent="0.25">
      <c r="A27" s="91" t="s">
        <v>381</v>
      </c>
    </row>
    <row r="28" spans="1:1" x14ac:dyDescent="0.25">
      <c r="A28" s="91" t="s">
        <v>382</v>
      </c>
    </row>
    <row r="29" spans="1:1" x14ac:dyDescent="0.25">
      <c r="A29" s="91" t="s">
        <v>383</v>
      </c>
    </row>
    <row r="30" spans="1:1" x14ac:dyDescent="0.25">
      <c r="A30" s="91" t="s">
        <v>384</v>
      </c>
    </row>
    <row r="31" spans="1:1" x14ac:dyDescent="0.25">
      <c r="A31" s="91" t="s">
        <v>385</v>
      </c>
    </row>
    <row r="32" spans="1:1" x14ac:dyDescent="0.25">
      <c r="A32" s="91" t="s">
        <v>386</v>
      </c>
    </row>
    <row r="33" spans="1:1" x14ac:dyDescent="0.25">
      <c r="A33" s="91" t="s">
        <v>387</v>
      </c>
    </row>
    <row r="34" spans="1:1" x14ac:dyDescent="0.25">
      <c r="A34" s="91" t="s">
        <v>388</v>
      </c>
    </row>
    <row r="35" spans="1:1" x14ac:dyDescent="0.25">
      <c r="A35" s="91" t="s">
        <v>389</v>
      </c>
    </row>
    <row r="36" spans="1:1" x14ac:dyDescent="0.25">
      <c r="A36" s="91" t="s">
        <v>390</v>
      </c>
    </row>
    <row r="37" spans="1:1" x14ac:dyDescent="0.25">
      <c r="A37" s="91" t="s">
        <v>391</v>
      </c>
    </row>
    <row r="38" spans="1:1" x14ac:dyDescent="0.25">
      <c r="A38" s="91" t="s">
        <v>392</v>
      </c>
    </row>
    <row r="39" spans="1:1" x14ac:dyDescent="0.25">
      <c r="A39" s="91" t="s">
        <v>393</v>
      </c>
    </row>
    <row r="40" spans="1:1" x14ac:dyDescent="0.25">
      <c r="A40" s="91" t="s">
        <v>394</v>
      </c>
    </row>
    <row r="41" spans="1:1" x14ac:dyDescent="0.25">
      <c r="A41" s="91" t="s">
        <v>395</v>
      </c>
    </row>
    <row r="42" spans="1:1" x14ac:dyDescent="0.25">
      <c r="A42" s="91" t="s">
        <v>396</v>
      </c>
    </row>
    <row r="43" spans="1:1" x14ac:dyDescent="0.25">
      <c r="A43" s="91" t="s">
        <v>397</v>
      </c>
    </row>
    <row r="44" spans="1:1" x14ac:dyDescent="0.25">
      <c r="A44" s="91" t="s">
        <v>398</v>
      </c>
    </row>
    <row r="45" spans="1:1" x14ac:dyDescent="0.25">
      <c r="A45" s="91" t="s">
        <v>399</v>
      </c>
    </row>
    <row r="46" spans="1:1" x14ac:dyDescent="0.25">
      <c r="A46" s="91" t="s">
        <v>400</v>
      </c>
    </row>
    <row r="47" spans="1:1" x14ac:dyDescent="0.25">
      <c r="A47" s="91" t="s">
        <v>401</v>
      </c>
    </row>
    <row r="48" spans="1:1" x14ac:dyDescent="0.25">
      <c r="A48" s="91" t="s">
        <v>402</v>
      </c>
    </row>
    <row r="49" spans="1:1" x14ac:dyDescent="0.25">
      <c r="A49" s="91" t="s">
        <v>403</v>
      </c>
    </row>
    <row r="50" spans="1:1" x14ac:dyDescent="0.25">
      <c r="A50" s="91" t="s">
        <v>404</v>
      </c>
    </row>
    <row r="51" spans="1:1" x14ac:dyDescent="0.25">
      <c r="A51" s="91" t="s">
        <v>405</v>
      </c>
    </row>
    <row r="52" spans="1:1" x14ac:dyDescent="0.25">
      <c r="A52" s="91" t="s">
        <v>406</v>
      </c>
    </row>
    <row r="53" spans="1:1" x14ac:dyDescent="0.25">
      <c r="A53" s="91" t="s">
        <v>407</v>
      </c>
    </row>
    <row r="54" spans="1:1" x14ac:dyDescent="0.25">
      <c r="A54" s="91" t="s">
        <v>408</v>
      </c>
    </row>
    <row r="55" spans="1:1" x14ac:dyDescent="0.25">
      <c r="A55" s="91" t="s">
        <v>409</v>
      </c>
    </row>
    <row r="56" spans="1:1" x14ac:dyDescent="0.25">
      <c r="A56" s="91" t="s">
        <v>410</v>
      </c>
    </row>
    <row r="57" spans="1:1" x14ac:dyDescent="0.25">
      <c r="A57" s="91" t="s">
        <v>411</v>
      </c>
    </row>
    <row r="58" spans="1:1" x14ac:dyDescent="0.25">
      <c r="A58" s="91" t="s">
        <v>412</v>
      </c>
    </row>
    <row r="59" spans="1:1" x14ac:dyDescent="0.25">
      <c r="A59" s="91" t="s">
        <v>413</v>
      </c>
    </row>
    <row r="60" spans="1:1" x14ac:dyDescent="0.25">
      <c r="A60" s="91" t="s">
        <v>414</v>
      </c>
    </row>
    <row r="61" spans="1:1" x14ac:dyDescent="0.25">
      <c r="A61" s="91" t="s">
        <v>415</v>
      </c>
    </row>
    <row r="62" spans="1:1" x14ac:dyDescent="0.25">
      <c r="A62" s="91" t="s">
        <v>416</v>
      </c>
    </row>
    <row r="63" spans="1:1" x14ac:dyDescent="0.25">
      <c r="A63" s="91" t="s">
        <v>417</v>
      </c>
    </row>
    <row r="64" spans="1:1" x14ac:dyDescent="0.25">
      <c r="A64" s="91" t="s">
        <v>418</v>
      </c>
    </row>
    <row r="65" spans="1:1" x14ac:dyDescent="0.25">
      <c r="A65" s="91" t="s">
        <v>419</v>
      </c>
    </row>
    <row r="66" spans="1:1" ht="30" x14ac:dyDescent="0.25">
      <c r="A66" s="91" t="s">
        <v>420</v>
      </c>
    </row>
    <row r="67" spans="1:1" x14ac:dyDescent="0.25">
      <c r="A67" s="91" t="s">
        <v>421</v>
      </c>
    </row>
    <row r="68" spans="1:1" x14ac:dyDescent="0.25">
      <c r="A68" s="91" t="s">
        <v>422</v>
      </c>
    </row>
    <row r="69" spans="1:1" x14ac:dyDescent="0.25">
      <c r="A69" s="91" t="s">
        <v>423</v>
      </c>
    </row>
    <row r="70" spans="1:1" x14ac:dyDescent="0.25">
      <c r="A70" s="91" t="s">
        <v>424</v>
      </c>
    </row>
    <row r="71" spans="1:1" x14ac:dyDescent="0.25">
      <c r="A71" s="91" t="s">
        <v>425</v>
      </c>
    </row>
    <row r="72" spans="1:1" x14ac:dyDescent="0.25">
      <c r="A72" s="91" t="s">
        <v>426</v>
      </c>
    </row>
    <row r="73" spans="1:1" x14ac:dyDescent="0.25">
      <c r="A73" s="91" t="s">
        <v>427</v>
      </c>
    </row>
    <row r="74" spans="1:1" x14ac:dyDescent="0.25">
      <c r="A74" s="91" t="s">
        <v>428</v>
      </c>
    </row>
    <row r="75" spans="1:1" x14ac:dyDescent="0.25">
      <c r="A75" s="91" t="s">
        <v>429</v>
      </c>
    </row>
    <row r="76" spans="1:1" x14ac:dyDescent="0.25">
      <c r="A76" s="91" t="s">
        <v>430</v>
      </c>
    </row>
    <row r="77" spans="1:1" x14ac:dyDescent="0.25">
      <c r="A77" s="91" t="s">
        <v>431</v>
      </c>
    </row>
    <row r="78" spans="1:1" x14ac:dyDescent="0.25">
      <c r="A78" s="91" t="s">
        <v>432</v>
      </c>
    </row>
    <row r="79" spans="1:1" x14ac:dyDescent="0.25">
      <c r="A79" s="91" t="s">
        <v>433</v>
      </c>
    </row>
    <row r="80" spans="1:1" x14ac:dyDescent="0.25">
      <c r="A80" s="91" t="s">
        <v>434</v>
      </c>
    </row>
    <row r="81" spans="1:1" x14ac:dyDescent="0.25">
      <c r="A81" s="91" t="s">
        <v>435</v>
      </c>
    </row>
    <row r="82" spans="1:1" x14ac:dyDescent="0.25">
      <c r="A82" s="91" t="s">
        <v>436</v>
      </c>
    </row>
    <row r="83" spans="1:1" x14ac:dyDescent="0.25">
      <c r="A83" s="91" t="s">
        <v>437</v>
      </c>
    </row>
    <row r="84" spans="1:1" x14ac:dyDescent="0.25">
      <c r="A84" s="91" t="s">
        <v>438</v>
      </c>
    </row>
    <row r="85" spans="1:1" x14ac:dyDescent="0.25">
      <c r="A85" s="91" t="s">
        <v>439</v>
      </c>
    </row>
    <row r="86" spans="1:1" ht="30" x14ac:dyDescent="0.25">
      <c r="A86" s="91" t="s">
        <v>440</v>
      </c>
    </row>
    <row r="87" spans="1:1" x14ac:dyDescent="0.25">
      <c r="A87" s="91" t="s">
        <v>441</v>
      </c>
    </row>
    <row r="88" spans="1:1" x14ac:dyDescent="0.25">
      <c r="A88" s="91" t="s">
        <v>442</v>
      </c>
    </row>
    <row r="89" spans="1:1" x14ac:dyDescent="0.25">
      <c r="A89" s="91" t="s">
        <v>443</v>
      </c>
    </row>
    <row r="90" spans="1:1" x14ac:dyDescent="0.25">
      <c r="A90" s="91" t="s">
        <v>444</v>
      </c>
    </row>
    <row r="91" spans="1:1" x14ac:dyDescent="0.25">
      <c r="A91" s="91" t="s">
        <v>445</v>
      </c>
    </row>
    <row r="92" spans="1:1" x14ac:dyDescent="0.25">
      <c r="A92" s="91" t="s">
        <v>446</v>
      </c>
    </row>
    <row r="93" spans="1:1" x14ac:dyDescent="0.25">
      <c r="A93" s="91" t="s">
        <v>447</v>
      </c>
    </row>
    <row r="94" spans="1:1" x14ac:dyDescent="0.25">
      <c r="A94" s="91" t="s">
        <v>448</v>
      </c>
    </row>
    <row r="95" spans="1:1" x14ac:dyDescent="0.25">
      <c r="A95" s="91" t="s">
        <v>449</v>
      </c>
    </row>
    <row r="96" spans="1:1" x14ac:dyDescent="0.25">
      <c r="A96" s="91" t="s">
        <v>450</v>
      </c>
    </row>
    <row r="97" spans="1:1" x14ac:dyDescent="0.25">
      <c r="A97" s="91" t="s">
        <v>451</v>
      </c>
    </row>
    <row r="98" spans="1:1" x14ac:dyDescent="0.25">
      <c r="A98" s="91" t="s">
        <v>452</v>
      </c>
    </row>
    <row r="99" spans="1:1" x14ac:dyDescent="0.25">
      <c r="A99" s="91" t="s">
        <v>453</v>
      </c>
    </row>
    <row r="100" spans="1:1" x14ac:dyDescent="0.25">
      <c r="A100" s="91" t="s">
        <v>454</v>
      </c>
    </row>
    <row r="101" spans="1:1" x14ac:dyDescent="0.25">
      <c r="A101" s="91" t="s">
        <v>455</v>
      </c>
    </row>
    <row r="102" spans="1:1" x14ac:dyDescent="0.25">
      <c r="A102" s="91" t="s">
        <v>456</v>
      </c>
    </row>
    <row r="103" spans="1:1" x14ac:dyDescent="0.25">
      <c r="A103" s="91" t="s">
        <v>457</v>
      </c>
    </row>
    <row r="104" spans="1:1" x14ac:dyDescent="0.25">
      <c r="A104" s="91" t="s">
        <v>458</v>
      </c>
    </row>
    <row r="105" spans="1:1" x14ac:dyDescent="0.25">
      <c r="A105" s="91" t="s">
        <v>459</v>
      </c>
    </row>
    <row r="106" spans="1:1" x14ac:dyDescent="0.25">
      <c r="A106" s="91" t="s">
        <v>460</v>
      </c>
    </row>
    <row r="107" spans="1:1" x14ac:dyDescent="0.25">
      <c r="A107" s="91" t="s">
        <v>461</v>
      </c>
    </row>
    <row r="108" spans="1:1" x14ac:dyDescent="0.25">
      <c r="A108" s="91" t="s">
        <v>462</v>
      </c>
    </row>
    <row r="109" spans="1:1" x14ac:dyDescent="0.25">
      <c r="A109" s="91" t="s">
        <v>463</v>
      </c>
    </row>
    <row r="110" spans="1:1" x14ac:dyDescent="0.25">
      <c r="A110" s="91" t="s">
        <v>464</v>
      </c>
    </row>
    <row r="111" spans="1:1" x14ac:dyDescent="0.25">
      <c r="A111" s="91" t="s">
        <v>465</v>
      </c>
    </row>
    <row r="112" spans="1:1" x14ac:dyDescent="0.25">
      <c r="A112" s="91" t="s">
        <v>466</v>
      </c>
    </row>
    <row r="113" spans="1:1" x14ac:dyDescent="0.25">
      <c r="A113" s="91" t="s">
        <v>467</v>
      </c>
    </row>
    <row r="114" spans="1:1" x14ac:dyDescent="0.25">
      <c r="A114" s="91" t="s">
        <v>468</v>
      </c>
    </row>
    <row r="115" spans="1:1" x14ac:dyDescent="0.25">
      <c r="A115" s="91" t="s">
        <v>469</v>
      </c>
    </row>
    <row r="116" spans="1:1" x14ac:dyDescent="0.25">
      <c r="A116" s="91" t="s">
        <v>470</v>
      </c>
    </row>
    <row r="117" spans="1:1" x14ac:dyDescent="0.25">
      <c r="A117" s="91" t="s">
        <v>471</v>
      </c>
    </row>
    <row r="118" spans="1:1" x14ac:dyDescent="0.25">
      <c r="A118" s="91" t="s">
        <v>472</v>
      </c>
    </row>
    <row r="119" spans="1:1" x14ac:dyDescent="0.25">
      <c r="A119" s="91" t="s">
        <v>473</v>
      </c>
    </row>
    <row r="120" spans="1:1" x14ac:dyDescent="0.25">
      <c r="A120" s="91" t="s">
        <v>474</v>
      </c>
    </row>
    <row r="121" spans="1:1" x14ac:dyDescent="0.25">
      <c r="A121" s="91" t="s">
        <v>475</v>
      </c>
    </row>
    <row r="122" spans="1:1" x14ac:dyDescent="0.25">
      <c r="A122" s="91" t="s">
        <v>476</v>
      </c>
    </row>
    <row r="123" spans="1:1" x14ac:dyDescent="0.25">
      <c r="A123" s="91" t="s">
        <v>477</v>
      </c>
    </row>
    <row r="124" spans="1:1" x14ac:dyDescent="0.25">
      <c r="A124" s="91" t="s">
        <v>478</v>
      </c>
    </row>
    <row r="125" spans="1:1" x14ac:dyDescent="0.25">
      <c r="A125" s="91" t="s">
        <v>479</v>
      </c>
    </row>
    <row r="126" spans="1:1" x14ac:dyDescent="0.25">
      <c r="A126" s="91" t="s">
        <v>480</v>
      </c>
    </row>
    <row r="127" spans="1:1" x14ac:dyDescent="0.25">
      <c r="A127" s="91" t="s">
        <v>481</v>
      </c>
    </row>
    <row r="128" spans="1:1" x14ac:dyDescent="0.25">
      <c r="A128" s="91" t="s">
        <v>482</v>
      </c>
    </row>
    <row r="129" spans="1:1" x14ac:dyDescent="0.25">
      <c r="A129" s="91" t="s">
        <v>483</v>
      </c>
    </row>
    <row r="130" spans="1:1" x14ac:dyDescent="0.25">
      <c r="A130" s="91" t="s">
        <v>484</v>
      </c>
    </row>
    <row r="131" spans="1:1" x14ac:dyDescent="0.25">
      <c r="A131" s="91" t="s">
        <v>485</v>
      </c>
    </row>
    <row r="132" spans="1:1" x14ac:dyDescent="0.25">
      <c r="A132" s="91" t="s">
        <v>486</v>
      </c>
    </row>
    <row r="133" spans="1:1" x14ac:dyDescent="0.25">
      <c r="A133" s="91" t="s">
        <v>487</v>
      </c>
    </row>
    <row r="134" spans="1:1" x14ac:dyDescent="0.25">
      <c r="A134" s="91" t="s">
        <v>488</v>
      </c>
    </row>
    <row r="135" spans="1:1" x14ac:dyDescent="0.25">
      <c r="A135" s="91" t="s">
        <v>489</v>
      </c>
    </row>
    <row r="136" spans="1:1" x14ac:dyDescent="0.25">
      <c r="A136" s="91" t="s">
        <v>490</v>
      </c>
    </row>
    <row r="137" spans="1:1" x14ac:dyDescent="0.25">
      <c r="A137" s="91" t="s">
        <v>491</v>
      </c>
    </row>
    <row r="138" spans="1:1" x14ac:dyDescent="0.25">
      <c r="A138" s="91" t="s">
        <v>492</v>
      </c>
    </row>
    <row r="139" spans="1:1" x14ac:dyDescent="0.25">
      <c r="A139" s="91" t="s">
        <v>493</v>
      </c>
    </row>
    <row r="140" spans="1:1" x14ac:dyDescent="0.25">
      <c r="A140" s="91" t="s">
        <v>494</v>
      </c>
    </row>
    <row r="141" spans="1:1" x14ac:dyDescent="0.25">
      <c r="A141" s="91" t="s">
        <v>495</v>
      </c>
    </row>
    <row r="142" spans="1:1" x14ac:dyDescent="0.25">
      <c r="A142" s="91" t="s">
        <v>496</v>
      </c>
    </row>
    <row r="143" spans="1:1" x14ac:dyDescent="0.25">
      <c r="A143" s="91" t="s">
        <v>497</v>
      </c>
    </row>
    <row r="144" spans="1:1" x14ac:dyDescent="0.25">
      <c r="A144" s="91" t="s">
        <v>498</v>
      </c>
    </row>
    <row r="145" spans="1:1" x14ac:dyDescent="0.25">
      <c r="A145" s="91" t="s">
        <v>499</v>
      </c>
    </row>
    <row r="146" spans="1:1" x14ac:dyDescent="0.25">
      <c r="A146" s="91" t="s">
        <v>500</v>
      </c>
    </row>
    <row r="147" spans="1:1" x14ac:dyDescent="0.25">
      <c r="A147" s="91" t="s">
        <v>501</v>
      </c>
    </row>
    <row r="148" spans="1:1" x14ac:dyDescent="0.25">
      <c r="A148" s="91" t="s">
        <v>502</v>
      </c>
    </row>
    <row r="149" spans="1:1" x14ac:dyDescent="0.25">
      <c r="A149" s="91" t="s">
        <v>503</v>
      </c>
    </row>
    <row r="150" spans="1:1" x14ac:dyDescent="0.25">
      <c r="A150" s="91" t="s">
        <v>504</v>
      </c>
    </row>
    <row r="151" spans="1:1" x14ac:dyDescent="0.25">
      <c r="A151" s="91" t="s">
        <v>505</v>
      </c>
    </row>
    <row r="152" spans="1:1" x14ac:dyDescent="0.25">
      <c r="A152" s="91" t="s">
        <v>506</v>
      </c>
    </row>
    <row r="153" spans="1:1" x14ac:dyDescent="0.25">
      <c r="A153" s="91" t="s">
        <v>507</v>
      </c>
    </row>
    <row r="154" spans="1:1" x14ac:dyDescent="0.25">
      <c r="A154" s="91" t="s">
        <v>508</v>
      </c>
    </row>
    <row r="155" spans="1:1" x14ac:dyDescent="0.25">
      <c r="A155" s="91" t="s">
        <v>509</v>
      </c>
    </row>
    <row r="156" spans="1:1" x14ac:dyDescent="0.25">
      <c r="A156" s="91" t="s">
        <v>510</v>
      </c>
    </row>
    <row r="157" spans="1:1" x14ac:dyDescent="0.25">
      <c r="A157" s="91" t="s">
        <v>511</v>
      </c>
    </row>
    <row r="158" spans="1:1" x14ac:dyDescent="0.25">
      <c r="A158" s="91" t="s">
        <v>512</v>
      </c>
    </row>
    <row r="159" spans="1:1" x14ac:dyDescent="0.25">
      <c r="A159" s="91" t="s">
        <v>513</v>
      </c>
    </row>
    <row r="160" spans="1:1" x14ac:dyDescent="0.25">
      <c r="A160" s="91" t="s">
        <v>514</v>
      </c>
    </row>
    <row r="161" spans="1:1" x14ac:dyDescent="0.25">
      <c r="A161" s="91" t="s">
        <v>515</v>
      </c>
    </row>
    <row r="162" spans="1:1" x14ac:dyDescent="0.25">
      <c r="A162" s="91" t="s">
        <v>516</v>
      </c>
    </row>
    <row r="163" spans="1:1" x14ac:dyDescent="0.25">
      <c r="A163" s="91" t="s">
        <v>517</v>
      </c>
    </row>
    <row r="164" spans="1:1" x14ac:dyDescent="0.25">
      <c r="A164" s="91" t="s">
        <v>518</v>
      </c>
    </row>
    <row r="165" spans="1:1" x14ac:dyDescent="0.25">
      <c r="A165" s="91" t="s">
        <v>519</v>
      </c>
    </row>
    <row r="166" spans="1:1" x14ac:dyDescent="0.25">
      <c r="A166" s="91" t="s">
        <v>520</v>
      </c>
    </row>
    <row r="167" spans="1:1" x14ac:dyDescent="0.25">
      <c r="A167" s="91" t="s">
        <v>521</v>
      </c>
    </row>
    <row r="168" spans="1:1" x14ac:dyDescent="0.25">
      <c r="A168" s="91" t="s">
        <v>522</v>
      </c>
    </row>
    <row r="169" spans="1:1" x14ac:dyDescent="0.25">
      <c r="A169" s="91" t="s">
        <v>523</v>
      </c>
    </row>
    <row r="170" spans="1:1" x14ac:dyDescent="0.25">
      <c r="A170" s="91" t="s">
        <v>524</v>
      </c>
    </row>
    <row r="171" spans="1:1" x14ac:dyDescent="0.25">
      <c r="A171" s="91" t="s">
        <v>525</v>
      </c>
    </row>
    <row r="172" spans="1:1" x14ac:dyDescent="0.25">
      <c r="A172" s="91" t="s">
        <v>526</v>
      </c>
    </row>
    <row r="173" spans="1:1" ht="30" x14ac:dyDescent="0.25">
      <c r="A173" s="91" t="s">
        <v>527</v>
      </c>
    </row>
    <row r="174" spans="1:1" ht="30" x14ac:dyDescent="0.25">
      <c r="A174" s="91" t="s">
        <v>528</v>
      </c>
    </row>
    <row r="175" spans="1:1" x14ac:dyDescent="0.25">
      <c r="A175" s="91" t="s">
        <v>529</v>
      </c>
    </row>
    <row r="176" spans="1:1" x14ac:dyDescent="0.25">
      <c r="A176" s="91" t="s">
        <v>530</v>
      </c>
    </row>
    <row r="177" spans="1:1" x14ac:dyDescent="0.25">
      <c r="A177" s="91" t="s">
        <v>531</v>
      </c>
    </row>
    <row r="178" spans="1:1" x14ac:dyDescent="0.25">
      <c r="A178" s="91" t="s">
        <v>532</v>
      </c>
    </row>
    <row r="179" spans="1:1" x14ac:dyDescent="0.25">
      <c r="A179" s="91" t="s">
        <v>533</v>
      </c>
    </row>
    <row r="180" spans="1:1" x14ac:dyDescent="0.25">
      <c r="A180" s="91" t="s">
        <v>534</v>
      </c>
    </row>
    <row r="181" spans="1:1" x14ac:dyDescent="0.25">
      <c r="A181" s="91" t="s">
        <v>535</v>
      </c>
    </row>
    <row r="182" spans="1:1" x14ac:dyDescent="0.25">
      <c r="A182" s="91" t="s">
        <v>536</v>
      </c>
    </row>
    <row r="183" spans="1:1" x14ac:dyDescent="0.25">
      <c r="A183" s="91" t="s">
        <v>537</v>
      </c>
    </row>
    <row r="184" spans="1:1" x14ac:dyDescent="0.25">
      <c r="A184" s="91" t="s">
        <v>538</v>
      </c>
    </row>
    <row r="185" spans="1:1" x14ac:dyDescent="0.25">
      <c r="A185" s="91" t="s">
        <v>539</v>
      </c>
    </row>
    <row r="186" spans="1:1" x14ac:dyDescent="0.25">
      <c r="A186" s="91" t="s">
        <v>540</v>
      </c>
    </row>
    <row r="187" spans="1:1" ht="30" x14ac:dyDescent="0.25">
      <c r="A187" s="91" t="s">
        <v>541</v>
      </c>
    </row>
    <row r="188" spans="1:1" ht="30" x14ac:dyDescent="0.25">
      <c r="A188" s="91" t="s">
        <v>542</v>
      </c>
    </row>
    <row r="189" spans="1:1" x14ac:dyDescent="0.25">
      <c r="A189" s="91" t="s">
        <v>543</v>
      </c>
    </row>
    <row r="190" spans="1:1" x14ac:dyDescent="0.25">
      <c r="A190" s="91" t="s">
        <v>544</v>
      </c>
    </row>
    <row r="191" spans="1:1" x14ac:dyDescent="0.25">
      <c r="A191" s="91" t="s">
        <v>545</v>
      </c>
    </row>
    <row r="192" spans="1:1" x14ac:dyDescent="0.25">
      <c r="A192" s="91" t="s">
        <v>546</v>
      </c>
    </row>
    <row r="193" spans="1:1" x14ac:dyDescent="0.25">
      <c r="A193" s="91" t="s">
        <v>547</v>
      </c>
    </row>
    <row r="194" spans="1:1" x14ac:dyDescent="0.25">
      <c r="A194" s="91" t="s">
        <v>548</v>
      </c>
    </row>
    <row r="195" spans="1:1" x14ac:dyDescent="0.25">
      <c r="A195" s="91" t="s">
        <v>549</v>
      </c>
    </row>
    <row r="196" spans="1:1" x14ac:dyDescent="0.25">
      <c r="A196" s="91" t="s">
        <v>550</v>
      </c>
    </row>
    <row r="197" spans="1:1" x14ac:dyDescent="0.25">
      <c r="A197" s="91" t="s">
        <v>551</v>
      </c>
    </row>
    <row r="198" spans="1:1" x14ac:dyDescent="0.25">
      <c r="A198" s="91" t="s">
        <v>552</v>
      </c>
    </row>
    <row r="199" spans="1:1" x14ac:dyDescent="0.25">
      <c r="A199" s="91" t="s">
        <v>553</v>
      </c>
    </row>
    <row r="200" spans="1:1" ht="30" x14ac:dyDescent="0.25">
      <c r="A200" s="91" t="s">
        <v>554</v>
      </c>
    </row>
    <row r="201" spans="1:1" x14ac:dyDescent="0.25">
      <c r="A201" s="91" t="s">
        <v>555</v>
      </c>
    </row>
    <row r="202" spans="1:1" x14ac:dyDescent="0.25">
      <c r="A202" s="91" t="s">
        <v>556</v>
      </c>
    </row>
    <row r="203" spans="1:1" x14ac:dyDescent="0.25">
      <c r="A203" s="91" t="s">
        <v>557</v>
      </c>
    </row>
    <row r="204" spans="1:1" x14ac:dyDescent="0.25">
      <c r="A204" s="91" t="s">
        <v>558</v>
      </c>
    </row>
    <row r="205" spans="1:1" x14ac:dyDescent="0.25">
      <c r="A205" s="91" t="s">
        <v>559</v>
      </c>
    </row>
    <row r="206" spans="1:1" ht="30" x14ac:dyDescent="0.25">
      <c r="A206" s="91" t="s">
        <v>560</v>
      </c>
    </row>
    <row r="207" spans="1:1" x14ac:dyDescent="0.25">
      <c r="A207" s="91" t="s">
        <v>561</v>
      </c>
    </row>
    <row r="208" spans="1:1" x14ac:dyDescent="0.25">
      <c r="A208" s="91" t="s">
        <v>562</v>
      </c>
    </row>
    <row r="209" spans="1:1" x14ac:dyDescent="0.25">
      <c r="A209" s="91" t="s">
        <v>563</v>
      </c>
    </row>
    <row r="210" spans="1:1" x14ac:dyDescent="0.25">
      <c r="A210" s="91" t="s">
        <v>564</v>
      </c>
    </row>
    <row r="211" spans="1:1" x14ac:dyDescent="0.25">
      <c r="A211" s="91" t="s">
        <v>565</v>
      </c>
    </row>
    <row r="212" spans="1:1" x14ac:dyDescent="0.25">
      <c r="A212" s="91" t="s">
        <v>566</v>
      </c>
    </row>
    <row r="213" spans="1:1" x14ac:dyDescent="0.25">
      <c r="A213" s="91" t="s">
        <v>567</v>
      </c>
    </row>
    <row r="214" spans="1:1" x14ac:dyDescent="0.25">
      <c r="A214" s="91" t="s">
        <v>568</v>
      </c>
    </row>
    <row r="215" spans="1:1" x14ac:dyDescent="0.25">
      <c r="A215" s="91" t="s">
        <v>569</v>
      </c>
    </row>
    <row r="216" spans="1:1" x14ac:dyDescent="0.25">
      <c r="A216" s="91" t="s">
        <v>570</v>
      </c>
    </row>
    <row r="217" spans="1:1" x14ac:dyDescent="0.25">
      <c r="A217" s="91" t="s">
        <v>571</v>
      </c>
    </row>
    <row r="218" spans="1:1" x14ac:dyDescent="0.25">
      <c r="A218" s="91" t="s">
        <v>572</v>
      </c>
    </row>
    <row r="219" spans="1:1" x14ac:dyDescent="0.25">
      <c r="A219" s="91" t="s">
        <v>573</v>
      </c>
    </row>
    <row r="220" spans="1:1" x14ac:dyDescent="0.25">
      <c r="A220" s="91" t="s">
        <v>574</v>
      </c>
    </row>
    <row r="221" spans="1:1" x14ac:dyDescent="0.25">
      <c r="A221" s="91" t="s">
        <v>575</v>
      </c>
    </row>
    <row r="222" spans="1:1" x14ac:dyDescent="0.25">
      <c r="A222" s="91" t="s">
        <v>576</v>
      </c>
    </row>
    <row r="223" spans="1:1" x14ac:dyDescent="0.25">
      <c r="A223" s="91" t="s">
        <v>577</v>
      </c>
    </row>
    <row r="224" spans="1:1" x14ac:dyDescent="0.25">
      <c r="A224" s="91" t="s">
        <v>578</v>
      </c>
    </row>
    <row r="225" spans="1:1" x14ac:dyDescent="0.25">
      <c r="A225" s="91" t="s">
        <v>579</v>
      </c>
    </row>
    <row r="226" spans="1:1" x14ac:dyDescent="0.25">
      <c r="A226" s="91" t="s">
        <v>580</v>
      </c>
    </row>
    <row r="227" spans="1:1" x14ac:dyDescent="0.25">
      <c r="A227" s="91" t="s">
        <v>581</v>
      </c>
    </row>
    <row r="228" spans="1:1" x14ac:dyDescent="0.25">
      <c r="A228" s="91" t="s">
        <v>582</v>
      </c>
    </row>
    <row r="229" spans="1:1" x14ac:dyDescent="0.25">
      <c r="A229" s="91" t="s">
        <v>583</v>
      </c>
    </row>
    <row r="230" spans="1:1" x14ac:dyDescent="0.25">
      <c r="A230" s="91" t="s">
        <v>584</v>
      </c>
    </row>
    <row r="231" spans="1:1" x14ac:dyDescent="0.25">
      <c r="A231" s="91" t="s">
        <v>585</v>
      </c>
    </row>
    <row r="232" spans="1:1" x14ac:dyDescent="0.25">
      <c r="A232" s="91" t="s">
        <v>586</v>
      </c>
    </row>
    <row r="233" spans="1:1" x14ac:dyDescent="0.25">
      <c r="A233" s="91" t="s">
        <v>587</v>
      </c>
    </row>
    <row r="234" spans="1:1" x14ac:dyDescent="0.25">
      <c r="A234" s="91" t="s">
        <v>588</v>
      </c>
    </row>
    <row r="235" spans="1:1" x14ac:dyDescent="0.25">
      <c r="A235" s="91" t="s">
        <v>589</v>
      </c>
    </row>
    <row r="236" spans="1:1" x14ac:dyDescent="0.25">
      <c r="A236" s="91" t="s">
        <v>590</v>
      </c>
    </row>
    <row r="237" spans="1:1" x14ac:dyDescent="0.25">
      <c r="A237" s="91" t="s">
        <v>591</v>
      </c>
    </row>
    <row r="238" spans="1:1" x14ac:dyDescent="0.25">
      <c r="A238" s="91" t="s">
        <v>592</v>
      </c>
    </row>
    <row r="239" spans="1:1" x14ac:dyDescent="0.25">
      <c r="A239" s="91" t="s">
        <v>593</v>
      </c>
    </row>
    <row r="240" spans="1:1" x14ac:dyDescent="0.25">
      <c r="A240" s="91" t="s">
        <v>594</v>
      </c>
    </row>
    <row r="241" spans="1:1" x14ac:dyDescent="0.25">
      <c r="A241" s="91" t="s">
        <v>595</v>
      </c>
    </row>
    <row r="242" spans="1:1" x14ac:dyDescent="0.25">
      <c r="A242" s="91" t="s">
        <v>596</v>
      </c>
    </row>
    <row r="243" spans="1:1" x14ac:dyDescent="0.25">
      <c r="A243" s="91" t="s">
        <v>597</v>
      </c>
    </row>
    <row r="244" spans="1:1" x14ac:dyDescent="0.25">
      <c r="A244" s="91" t="s">
        <v>598</v>
      </c>
    </row>
    <row r="245" spans="1:1" x14ac:dyDescent="0.25">
      <c r="A245" s="91" t="s">
        <v>599</v>
      </c>
    </row>
    <row r="246" spans="1:1" x14ac:dyDescent="0.25">
      <c r="A246" s="91" t="s">
        <v>600</v>
      </c>
    </row>
    <row r="247" spans="1:1" x14ac:dyDescent="0.25">
      <c r="A247" s="91" t="s">
        <v>601</v>
      </c>
    </row>
    <row r="248" spans="1:1" x14ac:dyDescent="0.25">
      <c r="A248" s="91" t="s">
        <v>602</v>
      </c>
    </row>
    <row r="249" spans="1:1" ht="30" x14ac:dyDescent="0.25">
      <c r="A249" s="91" t="s">
        <v>603</v>
      </c>
    </row>
    <row r="250" spans="1:1" x14ac:dyDescent="0.25">
      <c r="A250" s="91" t="s">
        <v>604</v>
      </c>
    </row>
    <row r="251" spans="1:1" ht="30" x14ac:dyDescent="0.25">
      <c r="A251" s="91" t="s">
        <v>605</v>
      </c>
    </row>
    <row r="252" spans="1:1" x14ac:dyDescent="0.25">
      <c r="A252" s="91" t="s">
        <v>606</v>
      </c>
    </row>
    <row r="253" spans="1:1" ht="30" x14ac:dyDescent="0.25">
      <c r="A253" s="91" t="s">
        <v>607</v>
      </c>
    </row>
    <row r="254" spans="1:1" ht="30" x14ac:dyDescent="0.25">
      <c r="A254" s="91" t="s">
        <v>608</v>
      </c>
    </row>
    <row r="255" spans="1:1" ht="30" x14ac:dyDescent="0.25">
      <c r="A255" s="91" t="s">
        <v>609</v>
      </c>
    </row>
    <row r="256" spans="1:1" x14ac:dyDescent="0.25">
      <c r="A256" s="91" t="s">
        <v>610</v>
      </c>
    </row>
    <row r="257" spans="1:1" ht="30" x14ac:dyDescent="0.25">
      <c r="A257" s="91" t="s">
        <v>611</v>
      </c>
    </row>
    <row r="258" spans="1:1" ht="30" x14ac:dyDescent="0.25">
      <c r="A258" s="91" t="s">
        <v>612</v>
      </c>
    </row>
    <row r="259" spans="1:1" ht="30" x14ac:dyDescent="0.25">
      <c r="A259" s="91" t="s">
        <v>613</v>
      </c>
    </row>
    <row r="260" spans="1:1" ht="30" x14ac:dyDescent="0.25">
      <c r="A260" s="91" t="s">
        <v>614</v>
      </c>
    </row>
    <row r="261" spans="1:1" ht="30" x14ac:dyDescent="0.25">
      <c r="A261" s="91" t="s">
        <v>615</v>
      </c>
    </row>
    <row r="262" spans="1:1" ht="30" x14ac:dyDescent="0.25">
      <c r="A262" s="91" t="s">
        <v>616</v>
      </c>
    </row>
    <row r="263" spans="1:1" ht="30" x14ac:dyDescent="0.25">
      <c r="A263" s="91" t="s">
        <v>617</v>
      </c>
    </row>
    <row r="264" spans="1:1" ht="30" x14ac:dyDescent="0.25">
      <c r="A264" s="91" t="s">
        <v>618</v>
      </c>
    </row>
    <row r="265" spans="1:1" ht="30" x14ac:dyDescent="0.25">
      <c r="A265" s="91" t="s">
        <v>619</v>
      </c>
    </row>
    <row r="266" spans="1:1" ht="30" x14ac:dyDescent="0.25">
      <c r="A266" s="91" t="s">
        <v>620</v>
      </c>
    </row>
    <row r="267" spans="1:1" x14ac:dyDescent="0.25">
      <c r="A267" s="91" t="s">
        <v>621</v>
      </c>
    </row>
    <row r="268" spans="1:1" x14ac:dyDescent="0.25">
      <c r="A268" s="91" t="s">
        <v>622</v>
      </c>
    </row>
    <row r="269" spans="1:1" x14ac:dyDescent="0.25">
      <c r="A269" s="91" t="s">
        <v>623</v>
      </c>
    </row>
    <row r="270" spans="1:1" x14ac:dyDescent="0.25">
      <c r="A270" s="91" t="s">
        <v>624</v>
      </c>
    </row>
    <row r="271" spans="1:1" x14ac:dyDescent="0.25">
      <c r="A271" s="91" t="s">
        <v>625</v>
      </c>
    </row>
    <row r="272" spans="1:1" x14ac:dyDescent="0.25">
      <c r="A272" s="91" t="s">
        <v>626</v>
      </c>
    </row>
    <row r="273" spans="1:1" x14ac:dyDescent="0.25">
      <c r="A273" s="91" t="s">
        <v>627</v>
      </c>
    </row>
    <row r="274" spans="1:1" x14ac:dyDescent="0.25">
      <c r="A274" s="91" t="s">
        <v>628</v>
      </c>
    </row>
    <row r="275" spans="1:1" x14ac:dyDescent="0.25">
      <c r="A275" s="91" t="s">
        <v>629</v>
      </c>
    </row>
    <row r="276" spans="1:1" x14ac:dyDescent="0.25">
      <c r="A276" s="91" t="s">
        <v>630</v>
      </c>
    </row>
    <row r="277" spans="1:1" x14ac:dyDescent="0.25">
      <c r="A277" s="91" t="s">
        <v>631</v>
      </c>
    </row>
    <row r="278" spans="1:1" x14ac:dyDescent="0.25">
      <c r="A278" s="91" t="s">
        <v>632</v>
      </c>
    </row>
    <row r="279" spans="1:1" x14ac:dyDescent="0.25">
      <c r="A279" s="91" t="s">
        <v>633</v>
      </c>
    </row>
    <row r="280" spans="1:1" x14ac:dyDescent="0.25">
      <c r="A280" s="91" t="s">
        <v>634</v>
      </c>
    </row>
    <row r="281" spans="1:1" x14ac:dyDescent="0.25">
      <c r="A281" s="91" t="s">
        <v>635</v>
      </c>
    </row>
    <row r="282" spans="1:1" x14ac:dyDescent="0.25">
      <c r="A282" s="91" t="s">
        <v>636</v>
      </c>
    </row>
    <row r="283" spans="1:1" x14ac:dyDescent="0.25">
      <c r="A283" s="91" t="s">
        <v>637</v>
      </c>
    </row>
    <row r="284" spans="1:1" x14ac:dyDescent="0.25">
      <c r="A284" s="91" t="s">
        <v>638</v>
      </c>
    </row>
    <row r="285" spans="1:1" x14ac:dyDescent="0.25">
      <c r="A285" s="91" t="s">
        <v>639</v>
      </c>
    </row>
    <row r="286" spans="1:1" x14ac:dyDescent="0.25">
      <c r="A286" s="91" t="s">
        <v>640</v>
      </c>
    </row>
    <row r="287" spans="1:1" x14ac:dyDescent="0.25">
      <c r="A287" s="91" t="s">
        <v>641</v>
      </c>
    </row>
    <row r="288" spans="1:1" x14ac:dyDescent="0.25">
      <c r="A288" s="91" t="s">
        <v>642</v>
      </c>
    </row>
    <row r="289" spans="1:1" x14ac:dyDescent="0.25">
      <c r="A289" s="91" t="s">
        <v>643</v>
      </c>
    </row>
    <row r="290" spans="1:1" x14ac:dyDescent="0.25">
      <c r="A290" s="91" t="s">
        <v>644</v>
      </c>
    </row>
    <row r="291" spans="1:1" x14ac:dyDescent="0.25">
      <c r="A291" s="91" t="s">
        <v>645</v>
      </c>
    </row>
    <row r="292" spans="1:1" x14ac:dyDescent="0.25">
      <c r="A292" s="91" t="s">
        <v>646</v>
      </c>
    </row>
    <row r="293" spans="1:1" x14ac:dyDescent="0.25">
      <c r="A293" s="91" t="s">
        <v>647</v>
      </c>
    </row>
    <row r="294" spans="1:1" x14ac:dyDescent="0.25">
      <c r="A294" s="91" t="s">
        <v>648</v>
      </c>
    </row>
    <row r="295" spans="1:1" ht="30" x14ac:dyDescent="0.25">
      <c r="A295" s="91" t="s">
        <v>649</v>
      </c>
    </row>
    <row r="296" spans="1:1" x14ac:dyDescent="0.25">
      <c r="A296" s="91" t="s">
        <v>650</v>
      </c>
    </row>
    <row r="297" spans="1:1" x14ac:dyDescent="0.25">
      <c r="A297" s="91" t="s">
        <v>651</v>
      </c>
    </row>
    <row r="298" spans="1:1" x14ac:dyDescent="0.25">
      <c r="A298" s="91" t="s">
        <v>652</v>
      </c>
    </row>
    <row r="299" spans="1:1" x14ac:dyDescent="0.25">
      <c r="A299" s="91" t="s">
        <v>653</v>
      </c>
    </row>
    <row r="300" spans="1:1" x14ac:dyDescent="0.25">
      <c r="A300" s="91" t="s">
        <v>654</v>
      </c>
    </row>
    <row r="301" spans="1:1" x14ac:dyDescent="0.25">
      <c r="A301" s="91" t="s">
        <v>655</v>
      </c>
    </row>
    <row r="302" spans="1:1" x14ac:dyDescent="0.25">
      <c r="A302" s="91" t="s">
        <v>656</v>
      </c>
    </row>
    <row r="303" spans="1:1" x14ac:dyDescent="0.25">
      <c r="A303" s="91" t="s">
        <v>657</v>
      </c>
    </row>
    <row r="304" spans="1:1" x14ac:dyDescent="0.25">
      <c r="A304" s="91" t="s">
        <v>658</v>
      </c>
    </row>
    <row r="305" spans="1:1" x14ac:dyDescent="0.25">
      <c r="A305" s="91" t="s">
        <v>659</v>
      </c>
    </row>
    <row r="306" spans="1:1" x14ac:dyDescent="0.25">
      <c r="A306" s="91" t="s">
        <v>660</v>
      </c>
    </row>
    <row r="307" spans="1:1" x14ac:dyDescent="0.25">
      <c r="A307" s="91" t="s">
        <v>661</v>
      </c>
    </row>
    <row r="308" spans="1:1" x14ac:dyDescent="0.25">
      <c r="A308" s="91" t="s">
        <v>662</v>
      </c>
    </row>
    <row r="309" spans="1:1" x14ac:dyDescent="0.25">
      <c r="A309" s="91" t="s">
        <v>663</v>
      </c>
    </row>
    <row r="310" spans="1:1" x14ac:dyDescent="0.25">
      <c r="A310" s="91" t="s">
        <v>664</v>
      </c>
    </row>
    <row r="311" spans="1:1" ht="30" x14ac:dyDescent="0.25">
      <c r="A311" s="91" t="s">
        <v>665</v>
      </c>
    </row>
    <row r="312" spans="1:1" x14ac:dyDescent="0.25">
      <c r="A312" s="91" t="s">
        <v>666</v>
      </c>
    </row>
    <row r="313" spans="1:1" x14ac:dyDescent="0.25">
      <c r="A313" s="91" t="s">
        <v>667</v>
      </c>
    </row>
    <row r="314" spans="1:1" x14ac:dyDescent="0.25">
      <c r="A314" s="91" t="s">
        <v>668</v>
      </c>
    </row>
    <row r="315" spans="1:1" ht="30" x14ac:dyDescent="0.25">
      <c r="A315" s="91" t="s">
        <v>669</v>
      </c>
    </row>
    <row r="316" spans="1:1" x14ac:dyDescent="0.25">
      <c r="A316" s="91" t="s">
        <v>670</v>
      </c>
    </row>
    <row r="317" spans="1:1" x14ac:dyDescent="0.25">
      <c r="A317" s="91" t="s">
        <v>671</v>
      </c>
    </row>
    <row r="318" spans="1:1" x14ac:dyDescent="0.25">
      <c r="A318" s="91" t="s">
        <v>672</v>
      </c>
    </row>
    <row r="319" spans="1:1" x14ac:dyDescent="0.25">
      <c r="A319" s="91" t="s">
        <v>673</v>
      </c>
    </row>
    <row r="320" spans="1:1" x14ac:dyDescent="0.25">
      <c r="A320" s="91" t="s">
        <v>674</v>
      </c>
    </row>
    <row r="321" spans="1:1" x14ac:dyDescent="0.25">
      <c r="A321" s="91" t="s">
        <v>675</v>
      </c>
    </row>
    <row r="322" spans="1:1" ht="30" x14ac:dyDescent="0.25">
      <c r="A322" s="91" t="s">
        <v>676</v>
      </c>
    </row>
    <row r="323" spans="1:1" ht="30" x14ac:dyDescent="0.25">
      <c r="A323" s="91" t="s">
        <v>677</v>
      </c>
    </row>
    <row r="324" spans="1:1" x14ac:dyDescent="0.25">
      <c r="A324" s="91" t="s">
        <v>678</v>
      </c>
    </row>
    <row r="325" spans="1:1" x14ac:dyDescent="0.25">
      <c r="A325" s="91" t="s">
        <v>679</v>
      </c>
    </row>
    <row r="326" spans="1:1" ht="30" x14ac:dyDescent="0.25">
      <c r="A326" s="91" t="s">
        <v>680</v>
      </c>
    </row>
    <row r="327" spans="1:1" ht="30" x14ac:dyDescent="0.25">
      <c r="A327" s="91" t="s">
        <v>681</v>
      </c>
    </row>
    <row r="328" spans="1:1" x14ac:dyDescent="0.25">
      <c r="A328" s="91" t="s">
        <v>682</v>
      </c>
    </row>
    <row r="329" spans="1:1" x14ac:dyDescent="0.25">
      <c r="A329" s="91" t="s">
        <v>683</v>
      </c>
    </row>
    <row r="330" spans="1:1" ht="30" x14ac:dyDescent="0.25">
      <c r="A330" s="91" t="s">
        <v>684</v>
      </c>
    </row>
    <row r="331" spans="1:1" x14ac:dyDescent="0.25">
      <c r="A331" s="91" t="s">
        <v>685</v>
      </c>
    </row>
    <row r="332" spans="1:1" ht="30" x14ac:dyDescent="0.25">
      <c r="A332" s="91" t="s">
        <v>686</v>
      </c>
    </row>
    <row r="333" spans="1:1" x14ac:dyDescent="0.25">
      <c r="A333" s="91" t="s">
        <v>687</v>
      </c>
    </row>
    <row r="334" spans="1:1" ht="30" x14ac:dyDescent="0.25">
      <c r="A334" s="91" t="s">
        <v>688</v>
      </c>
    </row>
    <row r="335" spans="1:1" x14ac:dyDescent="0.25">
      <c r="A335" s="91" t="s">
        <v>689</v>
      </c>
    </row>
    <row r="336" spans="1:1" x14ac:dyDescent="0.25">
      <c r="A336" s="91" t="s">
        <v>690</v>
      </c>
    </row>
    <row r="337" spans="1:1" ht="30" x14ac:dyDescent="0.25">
      <c r="A337" s="91" t="s">
        <v>691</v>
      </c>
    </row>
    <row r="338" spans="1:1" ht="30" x14ac:dyDescent="0.25">
      <c r="A338" s="91" t="s">
        <v>692</v>
      </c>
    </row>
    <row r="339" spans="1:1" x14ac:dyDescent="0.25">
      <c r="A339" s="91" t="s">
        <v>693</v>
      </c>
    </row>
    <row r="340" spans="1:1" x14ac:dyDescent="0.25">
      <c r="A340" s="91" t="s">
        <v>694</v>
      </c>
    </row>
    <row r="341" spans="1:1" x14ac:dyDescent="0.25">
      <c r="A341" s="91" t="s">
        <v>695</v>
      </c>
    </row>
    <row r="342" spans="1:1" x14ac:dyDescent="0.25">
      <c r="A342" s="91" t="s">
        <v>696</v>
      </c>
    </row>
    <row r="343" spans="1:1" x14ac:dyDescent="0.25">
      <c r="A343" s="91" t="s">
        <v>697</v>
      </c>
    </row>
    <row r="344" spans="1:1" x14ac:dyDescent="0.25">
      <c r="A344" s="91" t="s">
        <v>698</v>
      </c>
    </row>
    <row r="345" spans="1:1" x14ac:dyDescent="0.25">
      <c r="A345" s="91" t="s">
        <v>699</v>
      </c>
    </row>
    <row r="346" spans="1:1" x14ac:dyDescent="0.25">
      <c r="A346" s="91" t="s">
        <v>700</v>
      </c>
    </row>
    <row r="347" spans="1:1" x14ac:dyDescent="0.25">
      <c r="A347" s="91" t="s">
        <v>701</v>
      </c>
    </row>
    <row r="348" spans="1:1" x14ac:dyDescent="0.25">
      <c r="A348" s="91" t="s">
        <v>702</v>
      </c>
    </row>
    <row r="349" spans="1:1" x14ac:dyDescent="0.25">
      <c r="A349" s="91" t="s">
        <v>703</v>
      </c>
    </row>
    <row r="350" spans="1:1" x14ac:dyDescent="0.25">
      <c r="A350" s="91" t="s">
        <v>704</v>
      </c>
    </row>
    <row r="351" spans="1:1" x14ac:dyDescent="0.25">
      <c r="A351" s="91" t="s">
        <v>705</v>
      </c>
    </row>
    <row r="352" spans="1:1" x14ac:dyDescent="0.25">
      <c r="A352" s="91" t="s">
        <v>706</v>
      </c>
    </row>
    <row r="353" spans="1:1" x14ac:dyDescent="0.25">
      <c r="A353" s="91" t="s">
        <v>707</v>
      </c>
    </row>
    <row r="354" spans="1:1" x14ac:dyDescent="0.25">
      <c r="A354" s="91" t="s">
        <v>708</v>
      </c>
    </row>
    <row r="355" spans="1:1" x14ac:dyDescent="0.25">
      <c r="A355" s="91" t="s">
        <v>709</v>
      </c>
    </row>
    <row r="356" spans="1:1" x14ac:dyDescent="0.25">
      <c r="A356" s="91" t="s">
        <v>710</v>
      </c>
    </row>
    <row r="357" spans="1:1" x14ac:dyDescent="0.25">
      <c r="A357" s="91" t="s">
        <v>711</v>
      </c>
    </row>
    <row r="358" spans="1:1" ht="30" x14ac:dyDescent="0.25">
      <c r="A358" s="91" t="s">
        <v>712</v>
      </c>
    </row>
    <row r="359" spans="1:1" x14ac:dyDescent="0.25">
      <c r="A359" s="91" t="s">
        <v>713</v>
      </c>
    </row>
    <row r="360" spans="1:1" x14ac:dyDescent="0.25">
      <c r="A360" s="91" t="s">
        <v>714</v>
      </c>
    </row>
    <row r="361" spans="1:1" x14ac:dyDescent="0.25">
      <c r="A361" s="91" t="s">
        <v>715</v>
      </c>
    </row>
    <row r="362" spans="1:1" x14ac:dyDescent="0.25">
      <c r="A362" s="91" t="s">
        <v>716</v>
      </c>
    </row>
    <row r="363" spans="1:1" x14ac:dyDescent="0.25">
      <c r="A363" s="91" t="s">
        <v>717</v>
      </c>
    </row>
    <row r="364" spans="1:1" x14ac:dyDescent="0.25">
      <c r="A364" s="91" t="s">
        <v>718</v>
      </c>
    </row>
    <row r="365" spans="1:1" x14ac:dyDescent="0.25">
      <c r="A365" s="91" t="s">
        <v>719</v>
      </c>
    </row>
    <row r="366" spans="1:1" x14ac:dyDescent="0.25">
      <c r="A366" s="91" t="s">
        <v>720</v>
      </c>
    </row>
    <row r="367" spans="1:1" x14ac:dyDescent="0.25">
      <c r="A367" s="91" t="s">
        <v>721</v>
      </c>
    </row>
    <row r="368" spans="1:1" x14ac:dyDescent="0.25">
      <c r="A368" s="91" t="s">
        <v>722</v>
      </c>
    </row>
    <row r="369" spans="1:1" x14ac:dyDescent="0.25">
      <c r="A369" s="91" t="s">
        <v>723</v>
      </c>
    </row>
    <row r="370" spans="1:1" x14ac:dyDescent="0.25">
      <c r="A370" s="91" t="s">
        <v>724</v>
      </c>
    </row>
    <row r="371" spans="1:1" x14ac:dyDescent="0.25">
      <c r="A371" s="91" t="s">
        <v>725</v>
      </c>
    </row>
    <row r="372" spans="1:1" x14ac:dyDescent="0.25">
      <c r="A372" s="91" t="s">
        <v>726</v>
      </c>
    </row>
    <row r="373" spans="1:1" x14ac:dyDescent="0.25">
      <c r="A373" s="91" t="s">
        <v>727</v>
      </c>
    </row>
    <row r="374" spans="1:1" x14ac:dyDescent="0.25">
      <c r="A374" s="91" t="s">
        <v>728</v>
      </c>
    </row>
    <row r="375" spans="1:1" x14ac:dyDescent="0.25">
      <c r="A375" s="91" t="s">
        <v>729</v>
      </c>
    </row>
    <row r="376" spans="1:1" x14ac:dyDescent="0.25">
      <c r="A376" s="91" t="s">
        <v>730</v>
      </c>
    </row>
    <row r="377" spans="1:1" x14ac:dyDescent="0.25">
      <c r="A377" s="91" t="s">
        <v>731</v>
      </c>
    </row>
    <row r="378" spans="1:1" x14ac:dyDescent="0.25">
      <c r="A378" s="91" t="s">
        <v>732</v>
      </c>
    </row>
    <row r="379" spans="1:1" x14ac:dyDescent="0.25">
      <c r="A379" s="91" t="s">
        <v>733</v>
      </c>
    </row>
    <row r="380" spans="1:1" x14ac:dyDescent="0.25">
      <c r="A380" s="91" t="s">
        <v>734</v>
      </c>
    </row>
    <row r="381" spans="1:1" x14ac:dyDescent="0.25">
      <c r="A381" s="91" t="s">
        <v>735</v>
      </c>
    </row>
    <row r="382" spans="1:1" x14ac:dyDescent="0.25">
      <c r="A382" s="91" t="s">
        <v>736</v>
      </c>
    </row>
    <row r="383" spans="1:1" x14ac:dyDescent="0.25">
      <c r="A383" s="91" t="s">
        <v>737</v>
      </c>
    </row>
    <row r="384" spans="1:1" x14ac:dyDescent="0.25">
      <c r="A384" s="91" t="s">
        <v>738</v>
      </c>
    </row>
    <row r="385" spans="1:1" x14ac:dyDescent="0.25">
      <c r="A385" s="91" t="s">
        <v>739</v>
      </c>
    </row>
    <row r="386" spans="1:1" x14ac:dyDescent="0.25">
      <c r="A386" s="91" t="s">
        <v>740</v>
      </c>
    </row>
    <row r="387" spans="1:1" x14ac:dyDescent="0.25">
      <c r="A387" s="91" t="s">
        <v>741</v>
      </c>
    </row>
    <row r="388" spans="1:1" x14ac:dyDescent="0.25">
      <c r="A388" s="91" t="s">
        <v>742</v>
      </c>
    </row>
    <row r="389" spans="1:1" x14ac:dyDescent="0.25">
      <c r="A389" s="91" t="s">
        <v>743</v>
      </c>
    </row>
    <row r="390" spans="1:1" x14ac:dyDescent="0.25">
      <c r="A390" s="91" t="s">
        <v>744</v>
      </c>
    </row>
    <row r="391" spans="1:1" x14ac:dyDescent="0.25">
      <c r="A391" s="91" t="s">
        <v>745</v>
      </c>
    </row>
    <row r="392" spans="1:1" x14ac:dyDescent="0.25">
      <c r="A392" s="91" t="s">
        <v>746</v>
      </c>
    </row>
    <row r="393" spans="1:1" x14ac:dyDescent="0.25">
      <c r="A393" s="91" t="s">
        <v>747</v>
      </c>
    </row>
    <row r="394" spans="1:1" x14ac:dyDescent="0.25">
      <c r="A394" s="91" t="s">
        <v>748</v>
      </c>
    </row>
    <row r="395" spans="1:1" x14ac:dyDescent="0.25">
      <c r="A395" s="91" t="s">
        <v>749</v>
      </c>
    </row>
    <row r="396" spans="1:1" x14ac:dyDescent="0.25">
      <c r="A396" s="91" t="s">
        <v>750</v>
      </c>
    </row>
    <row r="397" spans="1:1" x14ac:dyDescent="0.25">
      <c r="A397" s="91" t="s">
        <v>751</v>
      </c>
    </row>
    <row r="398" spans="1:1" x14ac:dyDescent="0.25">
      <c r="A398" s="91" t="s">
        <v>752</v>
      </c>
    </row>
    <row r="399" spans="1:1" x14ac:dyDescent="0.25">
      <c r="A399" s="91" t="s">
        <v>753</v>
      </c>
    </row>
    <row r="400" spans="1:1" x14ac:dyDescent="0.25">
      <c r="A400" s="91" t="s">
        <v>754</v>
      </c>
    </row>
    <row r="401" spans="1:1" x14ac:dyDescent="0.25">
      <c r="A401" s="91" t="s">
        <v>755</v>
      </c>
    </row>
    <row r="402" spans="1:1" x14ac:dyDescent="0.25">
      <c r="A402" s="91" t="s">
        <v>756</v>
      </c>
    </row>
    <row r="403" spans="1:1" x14ac:dyDescent="0.25">
      <c r="A403" s="91" t="s">
        <v>757</v>
      </c>
    </row>
    <row r="404" spans="1:1" x14ac:dyDescent="0.25">
      <c r="A404" s="91" t="s">
        <v>758</v>
      </c>
    </row>
    <row r="405" spans="1:1" x14ac:dyDescent="0.25">
      <c r="A405" s="91" t="s">
        <v>759</v>
      </c>
    </row>
    <row r="406" spans="1:1" x14ac:dyDescent="0.25">
      <c r="A406" s="91" t="s">
        <v>760</v>
      </c>
    </row>
    <row r="407" spans="1:1" x14ac:dyDescent="0.25">
      <c r="A407" s="91" t="s">
        <v>761</v>
      </c>
    </row>
    <row r="408" spans="1:1" x14ac:dyDescent="0.25">
      <c r="A408" s="91" t="s">
        <v>762</v>
      </c>
    </row>
    <row r="409" spans="1:1" x14ac:dyDescent="0.25">
      <c r="A409" s="91" t="s">
        <v>763</v>
      </c>
    </row>
    <row r="410" spans="1:1" ht="30" x14ac:dyDescent="0.25">
      <c r="A410" s="91" t="s">
        <v>764</v>
      </c>
    </row>
    <row r="411" spans="1:1" x14ac:dyDescent="0.25">
      <c r="A411" s="91" t="s">
        <v>765</v>
      </c>
    </row>
    <row r="412" spans="1:1" x14ac:dyDescent="0.25">
      <c r="A412" s="91" t="s">
        <v>766</v>
      </c>
    </row>
    <row r="413" spans="1:1" x14ac:dyDescent="0.25">
      <c r="A413" s="91" t="s">
        <v>767</v>
      </c>
    </row>
    <row r="414" spans="1:1" x14ac:dyDescent="0.25">
      <c r="A414" s="91" t="s">
        <v>768</v>
      </c>
    </row>
    <row r="415" spans="1:1" x14ac:dyDescent="0.25">
      <c r="A415" s="91" t="s">
        <v>769</v>
      </c>
    </row>
    <row r="416" spans="1:1" ht="30" x14ac:dyDescent="0.25">
      <c r="A416" s="91" t="s">
        <v>770</v>
      </c>
    </row>
    <row r="417" spans="1:1" x14ac:dyDescent="0.25">
      <c r="A417" s="91" t="s">
        <v>771</v>
      </c>
    </row>
    <row r="418" spans="1:1" x14ac:dyDescent="0.25">
      <c r="A418" s="91" t="s">
        <v>772</v>
      </c>
    </row>
    <row r="419" spans="1:1" x14ac:dyDescent="0.25">
      <c r="A419" s="91" t="s">
        <v>773</v>
      </c>
    </row>
    <row r="420" spans="1:1" x14ac:dyDescent="0.25">
      <c r="A420" s="91" t="s">
        <v>774</v>
      </c>
    </row>
    <row r="421" spans="1:1" x14ac:dyDescent="0.25">
      <c r="A421" s="91" t="s">
        <v>775</v>
      </c>
    </row>
    <row r="422" spans="1:1" x14ac:dyDescent="0.25">
      <c r="A422" s="91" t="s">
        <v>776</v>
      </c>
    </row>
    <row r="423" spans="1:1" x14ac:dyDescent="0.25">
      <c r="A423" s="91" t="s">
        <v>777</v>
      </c>
    </row>
    <row r="424" spans="1:1" x14ac:dyDescent="0.25">
      <c r="A424" s="91" t="s">
        <v>778</v>
      </c>
    </row>
    <row r="425" spans="1:1" x14ac:dyDescent="0.25">
      <c r="A425" s="91" t="s">
        <v>779</v>
      </c>
    </row>
    <row r="426" spans="1:1" x14ac:dyDescent="0.25">
      <c r="A426" s="91" t="s">
        <v>780</v>
      </c>
    </row>
    <row r="427" spans="1:1" x14ac:dyDescent="0.25">
      <c r="A427" s="91" t="s">
        <v>781</v>
      </c>
    </row>
    <row r="428" spans="1:1" x14ac:dyDescent="0.25">
      <c r="A428" s="91" t="s">
        <v>782</v>
      </c>
    </row>
    <row r="429" spans="1:1" x14ac:dyDescent="0.25">
      <c r="A429" s="91" t="s">
        <v>783</v>
      </c>
    </row>
    <row r="430" spans="1:1" x14ac:dyDescent="0.25">
      <c r="A430" s="91" t="s">
        <v>784</v>
      </c>
    </row>
    <row r="431" spans="1:1" x14ac:dyDescent="0.25">
      <c r="A431" s="91" t="s">
        <v>785</v>
      </c>
    </row>
    <row r="432" spans="1:1" x14ac:dyDescent="0.25">
      <c r="A432" s="91" t="s">
        <v>786</v>
      </c>
    </row>
    <row r="433" spans="1:1" x14ac:dyDescent="0.25">
      <c r="A433" s="91" t="s">
        <v>787</v>
      </c>
    </row>
    <row r="434" spans="1:1" x14ac:dyDescent="0.25">
      <c r="A434" s="91" t="s">
        <v>788</v>
      </c>
    </row>
    <row r="435" spans="1:1" x14ac:dyDescent="0.25">
      <c r="A435" s="91" t="s">
        <v>789</v>
      </c>
    </row>
    <row r="436" spans="1:1" x14ac:dyDescent="0.25">
      <c r="A436" s="91" t="s">
        <v>790</v>
      </c>
    </row>
    <row r="437" spans="1:1" x14ac:dyDescent="0.25">
      <c r="A437" s="91" t="s">
        <v>791</v>
      </c>
    </row>
    <row r="438" spans="1:1" x14ac:dyDescent="0.25">
      <c r="A438" s="91" t="s">
        <v>792</v>
      </c>
    </row>
    <row r="439" spans="1:1" x14ac:dyDescent="0.25">
      <c r="A439" s="91" t="s">
        <v>793</v>
      </c>
    </row>
    <row r="440" spans="1:1" x14ac:dyDescent="0.25">
      <c r="A440" s="91" t="s">
        <v>794</v>
      </c>
    </row>
    <row r="441" spans="1:1" x14ac:dyDescent="0.25">
      <c r="A441" s="91" t="s">
        <v>795</v>
      </c>
    </row>
    <row r="442" spans="1:1" x14ac:dyDescent="0.25">
      <c r="A442" s="91" t="s">
        <v>796</v>
      </c>
    </row>
    <row r="443" spans="1:1" x14ac:dyDescent="0.25">
      <c r="A443" s="91" t="s">
        <v>797</v>
      </c>
    </row>
    <row r="444" spans="1:1" x14ac:dyDescent="0.25">
      <c r="A444" s="91" t="s">
        <v>798</v>
      </c>
    </row>
    <row r="445" spans="1:1" x14ac:dyDescent="0.25">
      <c r="A445" s="91" t="s">
        <v>799</v>
      </c>
    </row>
    <row r="446" spans="1:1" x14ac:dyDescent="0.25">
      <c r="A446" s="91" t="s">
        <v>800</v>
      </c>
    </row>
    <row r="447" spans="1:1" x14ac:dyDescent="0.25">
      <c r="A447" s="91" t="s">
        <v>801</v>
      </c>
    </row>
    <row r="448" spans="1:1" x14ac:dyDescent="0.25">
      <c r="A448" s="91" t="s">
        <v>802</v>
      </c>
    </row>
    <row r="449" spans="1:1" x14ac:dyDescent="0.25">
      <c r="A449" s="91" t="s">
        <v>803</v>
      </c>
    </row>
    <row r="450" spans="1:1" x14ac:dyDescent="0.25">
      <c r="A450" s="91" t="s">
        <v>804</v>
      </c>
    </row>
    <row r="451" spans="1:1" x14ac:dyDescent="0.25">
      <c r="A451" s="91" t="s">
        <v>805</v>
      </c>
    </row>
    <row r="452" spans="1:1" x14ac:dyDescent="0.25">
      <c r="A452" s="91" t="s">
        <v>806</v>
      </c>
    </row>
    <row r="453" spans="1:1" x14ac:dyDescent="0.25">
      <c r="A453" s="91" t="s">
        <v>807</v>
      </c>
    </row>
    <row r="454" spans="1:1" x14ac:dyDescent="0.25">
      <c r="A454" s="91" t="s">
        <v>808</v>
      </c>
    </row>
    <row r="455" spans="1:1" x14ac:dyDescent="0.25">
      <c r="A455" s="91" t="s">
        <v>809</v>
      </c>
    </row>
    <row r="456" spans="1:1" x14ac:dyDescent="0.25">
      <c r="A456" s="91" t="s">
        <v>810</v>
      </c>
    </row>
    <row r="457" spans="1:1" x14ac:dyDescent="0.25">
      <c r="A457" s="91" t="s">
        <v>811</v>
      </c>
    </row>
    <row r="458" spans="1:1" x14ac:dyDescent="0.25">
      <c r="A458" s="91" t="s">
        <v>812</v>
      </c>
    </row>
    <row r="459" spans="1:1" x14ac:dyDescent="0.25">
      <c r="A459" s="91" t="s">
        <v>813</v>
      </c>
    </row>
    <row r="460" spans="1:1" x14ac:dyDescent="0.25">
      <c r="A460" s="91" t="s">
        <v>814</v>
      </c>
    </row>
    <row r="461" spans="1:1" x14ac:dyDescent="0.25">
      <c r="A461" s="91" t="s">
        <v>815</v>
      </c>
    </row>
    <row r="462" spans="1:1" x14ac:dyDescent="0.25">
      <c r="A462" s="91" t="s">
        <v>816</v>
      </c>
    </row>
    <row r="463" spans="1:1" ht="30" x14ac:dyDescent="0.25">
      <c r="A463" s="91" t="s">
        <v>817</v>
      </c>
    </row>
    <row r="464" spans="1:1" ht="30" x14ac:dyDescent="0.25">
      <c r="A464" s="91" t="s">
        <v>818</v>
      </c>
    </row>
    <row r="465" spans="1:1" ht="30" x14ac:dyDescent="0.25">
      <c r="A465" s="91" t="s">
        <v>819</v>
      </c>
    </row>
    <row r="466" spans="1:1" ht="30" x14ac:dyDescent="0.25">
      <c r="A466" s="91" t="s">
        <v>820</v>
      </c>
    </row>
    <row r="467" spans="1:1" x14ac:dyDescent="0.25">
      <c r="A467" s="91" t="s">
        <v>821</v>
      </c>
    </row>
    <row r="468" spans="1:1" x14ac:dyDescent="0.25">
      <c r="A468" s="91" t="s">
        <v>822</v>
      </c>
    </row>
    <row r="469" spans="1:1" x14ac:dyDescent="0.25">
      <c r="A469" s="91" t="s">
        <v>823</v>
      </c>
    </row>
    <row r="470" spans="1:1" x14ac:dyDescent="0.25">
      <c r="A470" s="91" t="s">
        <v>824</v>
      </c>
    </row>
    <row r="471" spans="1:1" ht="30" x14ac:dyDescent="0.25">
      <c r="A471" s="91" t="s">
        <v>825</v>
      </c>
    </row>
    <row r="472" spans="1:1" x14ac:dyDescent="0.25">
      <c r="A472" s="91" t="s">
        <v>826</v>
      </c>
    </row>
    <row r="473" spans="1:1" x14ac:dyDescent="0.25">
      <c r="A473" s="91" t="s">
        <v>827</v>
      </c>
    </row>
    <row r="474" spans="1:1" x14ac:dyDescent="0.25">
      <c r="A474" s="91" t="s">
        <v>828</v>
      </c>
    </row>
    <row r="475" spans="1:1" x14ac:dyDescent="0.25">
      <c r="A475" s="91" t="s">
        <v>829</v>
      </c>
    </row>
    <row r="476" spans="1:1" x14ac:dyDescent="0.25">
      <c r="A476" s="91" t="s">
        <v>830</v>
      </c>
    </row>
    <row r="477" spans="1:1" x14ac:dyDescent="0.25">
      <c r="A477" s="91" t="s">
        <v>831</v>
      </c>
    </row>
    <row r="478" spans="1:1" x14ac:dyDescent="0.25">
      <c r="A478" s="91" t="s">
        <v>832</v>
      </c>
    </row>
    <row r="479" spans="1:1" x14ac:dyDescent="0.25">
      <c r="A479" s="91" t="s">
        <v>833</v>
      </c>
    </row>
    <row r="480" spans="1:1" x14ac:dyDescent="0.25">
      <c r="A480" s="91" t="s">
        <v>834</v>
      </c>
    </row>
    <row r="481" spans="1:1" x14ac:dyDescent="0.25">
      <c r="A481" s="91" t="s">
        <v>835</v>
      </c>
    </row>
    <row r="482" spans="1:1" x14ac:dyDescent="0.25">
      <c r="A482" s="91" t="s">
        <v>836</v>
      </c>
    </row>
    <row r="483" spans="1:1" x14ac:dyDescent="0.25">
      <c r="A483" s="91" t="s">
        <v>837</v>
      </c>
    </row>
    <row r="484" spans="1:1" x14ac:dyDescent="0.25">
      <c r="A484" s="91" t="s">
        <v>838</v>
      </c>
    </row>
    <row r="485" spans="1:1" x14ac:dyDescent="0.25">
      <c r="A485" s="91" t="s">
        <v>839</v>
      </c>
    </row>
    <row r="486" spans="1:1" x14ac:dyDescent="0.25">
      <c r="A486" s="91" t="s">
        <v>840</v>
      </c>
    </row>
    <row r="487" spans="1:1" x14ac:dyDescent="0.25">
      <c r="A487" s="91" t="s">
        <v>841</v>
      </c>
    </row>
    <row r="488" spans="1:1" x14ac:dyDescent="0.25">
      <c r="A488" s="91" t="s">
        <v>842</v>
      </c>
    </row>
    <row r="489" spans="1:1" x14ac:dyDescent="0.25">
      <c r="A489" s="91" t="s">
        <v>843</v>
      </c>
    </row>
    <row r="490" spans="1:1" x14ac:dyDescent="0.25">
      <c r="A490" s="91" t="s">
        <v>844</v>
      </c>
    </row>
    <row r="491" spans="1:1" x14ac:dyDescent="0.25">
      <c r="A491" s="91" t="s">
        <v>845</v>
      </c>
    </row>
    <row r="492" spans="1:1" x14ac:dyDescent="0.25">
      <c r="A492" s="91" t="s">
        <v>846</v>
      </c>
    </row>
    <row r="493" spans="1:1" x14ac:dyDescent="0.25">
      <c r="A493" s="91" t="s">
        <v>847</v>
      </c>
    </row>
    <row r="494" spans="1:1" x14ac:dyDescent="0.25">
      <c r="A494" s="91" t="s">
        <v>848</v>
      </c>
    </row>
    <row r="495" spans="1:1" x14ac:dyDescent="0.25">
      <c r="A495" s="91" t="s">
        <v>849</v>
      </c>
    </row>
    <row r="496" spans="1:1" x14ac:dyDescent="0.25">
      <c r="A496" s="91" t="s">
        <v>850</v>
      </c>
    </row>
    <row r="497" spans="1:1" x14ac:dyDescent="0.25">
      <c r="A497" s="91" t="s">
        <v>851</v>
      </c>
    </row>
    <row r="498" spans="1:1" x14ac:dyDescent="0.25">
      <c r="A498" s="91" t="s">
        <v>852</v>
      </c>
    </row>
    <row r="499" spans="1:1" x14ac:dyDescent="0.25">
      <c r="A499" s="91" t="s">
        <v>853</v>
      </c>
    </row>
    <row r="500" spans="1:1" x14ac:dyDescent="0.25">
      <c r="A500" s="91" t="s">
        <v>854</v>
      </c>
    </row>
    <row r="501" spans="1:1" x14ac:dyDescent="0.25">
      <c r="A501" s="91" t="s">
        <v>855</v>
      </c>
    </row>
    <row r="502" spans="1:1" x14ac:dyDescent="0.25">
      <c r="A502" s="91" t="s">
        <v>856</v>
      </c>
    </row>
    <row r="503" spans="1:1" x14ac:dyDescent="0.25">
      <c r="A503" s="91" t="s">
        <v>857</v>
      </c>
    </row>
    <row r="504" spans="1:1" ht="30" x14ac:dyDescent="0.25">
      <c r="A504" s="91" t="s">
        <v>858</v>
      </c>
    </row>
    <row r="505" spans="1:1" ht="30" x14ac:dyDescent="0.25">
      <c r="A505" s="91" t="s">
        <v>859</v>
      </c>
    </row>
    <row r="506" spans="1:1" ht="30" x14ac:dyDescent="0.25">
      <c r="A506" s="91" t="s">
        <v>860</v>
      </c>
    </row>
    <row r="507" spans="1:1" ht="30" x14ac:dyDescent="0.25">
      <c r="A507" s="91" t="s">
        <v>861</v>
      </c>
    </row>
    <row r="508" spans="1:1" ht="30" x14ac:dyDescent="0.25">
      <c r="A508" s="91" t="s">
        <v>862</v>
      </c>
    </row>
    <row r="509" spans="1:1" x14ac:dyDescent="0.25">
      <c r="A509" s="91" t="s">
        <v>863</v>
      </c>
    </row>
    <row r="510" spans="1:1" x14ac:dyDescent="0.25">
      <c r="A510" s="91" t="s">
        <v>864</v>
      </c>
    </row>
    <row r="511" spans="1:1" ht="30" x14ac:dyDescent="0.25">
      <c r="A511" s="91" t="s">
        <v>865</v>
      </c>
    </row>
    <row r="512" spans="1:1" x14ac:dyDescent="0.25">
      <c r="A512" s="91" t="s">
        <v>866</v>
      </c>
    </row>
    <row r="513" spans="1:1" x14ac:dyDescent="0.25">
      <c r="A513" s="91" t="s">
        <v>867</v>
      </c>
    </row>
    <row r="514" spans="1:1" x14ac:dyDescent="0.25">
      <c r="A514" s="91" t="s">
        <v>868</v>
      </c>
    </row>
    <row r="515" spans="1:1" x14ac:dyDescent="0.25">
      <c r="A515" s="91" t="s">
        <v>869</v>
      </c>
    </row>
    <row r="516" spans="1:1" x14ac:dyDescent="0.25">
      <c r="A516" s="91" t="s">
        <v>870</v>
      </c>
    </row>
    <row r="517" spans="1:1" x14ac:dyDescent="0.25">
      <c r="A517" s="91" t="s">
        <v>871</v>
      </c>
    </row>
    <row r="518" spans="1:1" x14ac:dyDescent="0.25">
      <c r="A518" s="91" t="s">
        <v>872</v>
      </c>
    </row>
    <row r="519" spans="1:1" x14ac:dyDescent="0.25">
      <c r="A519" s="91" t="s">
        <v>873</v>
      </c>
    </row>
    <row r="520" spans="1:1" x14ac:dyDescent="0.25">
      <c r="A520" s="91" t="s">
        <v>874</v>
      </c>
    </row>
    <row r="521" spans="1:1" x14ac:dyDescent="0.25">
      <c r="A521" s="91" t="s">
        <v>875</v>
      </c>
    </row>
    <row r="522" spans="1:1" x14ac:dyDescent="0.25">
      <c r="A522" s="91" t="s">
        <v>876</v>
      </c>
    </row>
    <row r="523" spans="1:1" x14ac:dyDescent="0.25">
      <c r="A523" s="91" t="s">
        <v>877</v>
      </c>
    </row>
    <row r="524" spans="1:1" x14ac:dyDescent="0.25">
      <c r="A524" s="91" t="s">
        <v>878</v>
      </c>
    </row>
    <row r="525" spans="1:1" x14ac:dyDescent="0.25">
      <c r="A525" s="91" t="s">
        <v>879</v>
      </c>
    </row>
    <row r="526" spans="1:1" x14ac:dyDescent="0.25">
      <c r="A526" s="91" t="s">
        <v>880</v>
      </c>
    </row>
    <row r="527" spans="1:1" x14ac:dyDescent="0.25">
      <c r="A527" s="91" t="s">
        <v>881</v>
      </c>
    </row>
    <row r="528" spans="1:1" x14ac:dyDescent="0.25">
      <c r="A528" s="91" t="s">
        <v>882</v>
      </c>
    </row>
    <row r="529" spans="1:1" x14ac:dyDescent="0.25">
      <c r="A529" s="91" t="s">
        <v>883</v>
      </c>
    </row>
    <row r="530" spans="1:1" x14ac:dyDescent="0.25">
      <c r="A530" s="91" t="s">
        <v>884</v>
      </c>
    </row>
    <row r="531" spans="1:1" x14ac:dyDescent="0.25">
      <c r="A531" s="91" t="s">
        <v>885</v>
      </c>
    </row>
    <row r="532" spans="1:1" x14ac:dyDescent="0.25">
      <c r="A532" s="91" t="s">
        <v>886</v>
      </c>
    </row>
    <row r="533" spans="1:1" x14ac:dyDescent="0.25">
      <c r="A533" s="91" t="s">
        <v>887</v>
      </c>
    </row>
    <row r="534" spans="1:1" x14ac:dyDescent="0.25">
      <c r="A534" s="91" t="s">
        <v>888</v>
      </c>
    </row>
    <row r="535" spans="1:1" x14ac:dyDescent="0.25">
      <c r="A535" s="91" t="s">
        <v>889</v>
      </c>
    </row>
    <row r="536" spans="1:1" x14ac:dyDescent="0.25">
      <c r="A536" s="91" t="s">
        <v>890</v>
      </c>
    </row>
    <row r="537" spans="1:1" x14ac:dyDescent="0.25">
      <c r="A537" s="91" t="s">
        <v>891</v>
      </c>
    </row>
    <row r="538" spans="1:1" x14ac:dyDescent="0.25">
      <c r="A538" s="91" t="s">
        <v>892</v>
      </c>
    </row>
    <row r="539" spans="1:1" x14ac:dyDescent="0.25">
      <c r="A539" s="91" t="s">
        <v>893</v>
      </c>
    </row>
    <row r="540" spans="1:1" x14ac:dyDescent="0.25">
      <c r="A540" s="91" t="s">
        <v>894</v>
      </c>
    </row>
    <row r="541" spans="1:1" x14ac:dyDescent="0.25">
      <c r="A541" s="91" t="s">
        <v>895</v>
      </c>
    </row>
    <row r="542" spans="1:1" x14ac:dyDescent="0.25">
      <c r="A542" s="91" t="s">
        <v>896</v>
      </c>
    </row>
    <row r="543" spans="1:1" x14ac:dyDescent="0.25">
      <c r="A543" s="91" t="s">
        <v>897</v>
      </c>
    </row>
    <row r="544" spans="1:1" x14ac:dyDescent="0.25">
      <c r="A544" s="91" t="s">
        <v>898</v>
      </c>
    </row>
    <row r="545" spans="1:1" x14ac:dyDescent="0.25">
      <c r="A545" s="91" t="s">
        <v>899</v>
      </c>
    </row>
    <row r="546" spans="1:1" x14ac:dyDescent="0.25">
      <c r="A546" s="91" t="s">
        <v>900</v>
      </c>
    </row>
    <row r="547" spans="1:1" x14ac:dyDescent="0.25">
      <c r="A547" s="91" t="s">
        <v>901</v>
      </c>
    </row>
    <row r="548" spans="1:1" x14ac:dyDescent="0.25">
      <c r="A548" s="91" t="s">
        <v>902</v>
      </c>
    </row>
    <row r="549" spans="1:1" x14ac:dyDescent="0.25">
      <c r="A549" s="91" t="s">
        <v>903</v>
      </c>
    </row>
    <row r="550" spans="1:1" x14ac:dyDescent="0.25">
      <c r="A550" s="91" t="s">
        <v>904</v>
      </c>
    </row>
    <row r="551" spans="1:1" x14ac:dyDescent="0.25">
      <c r="A551" s="91" t="s">
        <v>905</v>
      </c>
    </row>
    <row r="552" spans="1:1" x14ac:dyDescent="0.25">
      <c r="A552" s="91" t="s">
        <v>906</v>
      </c>
    </row>
    <row r="553" spans="1:1" x14ac:dyDescent="0.25">
      <c r="A553" s="91" t="s">
        <v>907</v>
      </c>
    </row>
    <row r="554" spans="1:1" x14ac:dyDescent="0.25">
      <c r="A554" s="91" t="s">
        <v>908</v>
      </c>
    </row>
    <row r="555" spans="1:1" x14ac:dyDescent="0.25">
      <c r="A555" s="91" t="s">
        <v>909</v>
      </c>
    </row>
    <row r="556" spans="1:1" x14ac:dyDescent="0.25">
      <c r="A556" s="91" t="s">
        <v>910</v>
      </c>
    </row>
    <row r="557" spans="1:1" x14ac:dyDescent="0.25">
      <c r="A557" s="91" t="s">
        <v>911</v>
      </c>
    </row>
    <row r="558" spans="1:1" x14ac:dyDescent="0.25">
      <c r="A558" s="91" t="s">
        <v>912</v>
      </c>
    </row>
    <row r="559" spans="1:1" x14ac:dyDescent="0.25">
      <c r="A559" s="91" t="s">
        <v>913</v>
      </c>
    </row>
    <row r="560" spans="1:1" x14ac:dyDescent="0.25">
      <c r="A560" s="91" t="s">
        <v>914</v>
      </c>
    </row>
    <row r="561" spans="1:1" x14ac:dyDescent="0.25">
      <c r="A561" s="91" t="s">
        <v>915</v>
      </c>
    </row>
    <row r="562" spans="1:1" x14ac:dyDescent="0.25">
      <c r="A562" s="91" t="s">
        <v>916</v>
      </c>
    </row>
    <row r="563" spans="1:1" x14ac:dyDescent="0.25">
      <c r="A563" s="91" t="s">
        <v>917</v>
      </c>
    </row>
    <row r="564" spans="1:1" x14ac:dyDescent="0.25">
      <c r="A564" s="91" t="s">
        <v>918</v>
      </c>
    </row>
    <row r="565" spans="1:1" x14ac:dyDescent="0.25">
      <c r="A565" s="91" t="s">
        <v>919</v>
      </c>
    </row>
    <row r="566" spans="1:1" x14ac:dyDescent="0.25">
      <c r="A566" s="91" t="s">
        <v>920</v>
      </c>
    </row>
    <row r="567" spans="1:1" x14ac:dyDescent="0.25">
      <c r="A567" s="91" t="s">
        <v>921</v>
      </c>
    </row>
    <row r="568" spans="1:1" x14ac:dyDescent="0.25">
      <c r="A568" s="91" t="s">
        <v>922</v>
      </c>
    </row>
    <row r="569" spans="1:1" x14ac:dyDescent="0.25">
      <c r="A569" s="91" t="s">
        <v>923</v>
      </c>
    </row>
    <row r="570" spans="1:1" x14ac:dyDescent="0.25">
      <c r="A570" s="91" t="s">
        <v>924</v>
      </c>
    </row>
    <row r="571" spans="1:1" x14ac:dyDescent="0.25">
      <c r="A571" s="91" t="s">
        <v>925</v>
      </c>
    </row>
    <row r="572" spans="1:1" x14ac:dyDescent="0.25">
      <c r="A572" s="91" t="s">
        <v>926</v>
      </c>
    </row>
    <row r="573" spans="1:1" x14ac:dyDescent="0.25">
      <c r="A573" s="91" t="s">
        <v>927</v>
      </c>
    </row>
    <row r="574" spans="1:1" x14ac:dyDescent="0.25">
      <c r="A574" s="91" t="s">
        <v>928</v>
      </c>
    </row>
    <row r="575" spans="1:1" x14ac:dyDescent="0.25">
      <c r="A575" s="91" t="s">
        <v>929</v>
      </c>
    </row>
    <row r="576" spans="1:1" x14ac:dyDescent="0.25">
      <c r="A576" s="91" t="s">
        <v>930</v>
      </c>
    </row>
    <row r="577" spans="1:1" x14ac:dyDescent="0.25">
      <c r="A577" s="91" t="s">
        <v>931</v>
      </c>
    </row>
    <row r="578" spans="1:1" x14ac:dyDescent="0.25">
      <c r="A578" s="91" t="s">
        <v>932</v>
      </c>
    </row>
    <row r="579" spans="1:1" x14ac:dyDescent="0.25">
      <c r="A579" s="91" t="s">
        <v>933</v>
      </c>
    </row>
    <row r="580" spans="1:1" x14ac:dyDescent="0.25">
      <c r="A580" s="91" t="s">
        <v>934</v>
      </c>
    </row>
    <row r="581" spans="1:1" x14ac:dyDescent="0.25">
      <c r="A581" s="91" t="s">
        <v>935</v>
      </c>
    </row>
    <row r="582" spans="1:1" x14ac:dyDescent="0.25">
      <c r="A582" s="91" t="s">
        <v>936</v>
      </c>
    </row>
    <row r="583" spans="1:1" x14ac:dyDescent="0.25">
      <c r="A583" s="91" t="s">
        <v>937</v>
      </c>
    </row>
    <row r="584" spans="1:1" x14ac:dyDescent="0.25">
      <c r="A584" s="91" t="s">
        <v>938</v>
      </c>
    </row>
    <row r="585" spans="1:1" x14ac:dyDescent="0.25">
      <c r="A585" s="91" t="s">
        <v>939</v>
      </c>
    </row>
    <row r="586" spans="1:1" x14ac:dyDescent="0.25">
      <c r="A586" s="91" t="s">
        <v>940</v>
      </c>
    </row>
    <row r="587" spans="1:1" x14ac:dyDescent="0.25">
      <c r="A587" s="91" t="s">
        <v>941</v>
      </c>
    </row>
    <row r="588" spans="1:1" x14ac:dyDescent="0.25">
      <c r="A588" s="91" t="s">
        <v>942</v>
      </c>
    </row>
    <row r="589" spans="1:1" x14ac:dyDescent="0.25">
      <c r="A589" s="91" t="s">
        <v>943</v>
      </c>
    </row>
    <row r="590" spans="1:1" x14ac:dyDescent="0.25">
      <c r="A590" s="91" t="s">
        <v>944</v>
      </c>
    </row>
    <row r="591" spans="1:1" x14ac:dyDescent="0.25">
      <c r="A591" s="91" t="s">
        <v>945</v>
      </c>
    </row>
    <row r="592" spans="1:1" x14ac:dyDescent="0.25">
      <c r="A592" s="91" t="s">
        <v>946</v>
      </c>
    </row>
    <row r="593" spans="1:1" x14ac:dyDescent="0.25">
      <c r="A593" s="91" t="s">
        <v>947</v>
      </c>
    </row>
    <row r="594" spans="1:1" x14ac:dyDescent="0.25">
      <c r="A594" s="91" t="s">
        <v>948</v>
      </c>
    </row>
    <row r="595" spans="1:1" x14ac:dyDescent="0.25">
      <c r="A595" s="91" t="s">
        <v>949</v>
      </c>
    </row>
    <row r="596" spans="1:1" x14ac:dyDescent="0.25">
      <c r="A596" s="91" t="s">
        <v>950</v>
      </c>
    </row>
    <row r="597" spans="1:1" x14ac:dyDescent="0.25">
      <c r="A597" s="91" t="s">
        <v>951</v>
      </c>
    </row>
    <row r="598" spans="1:1" x14ac:dyDescent="0.25">
      <c r="A598" s="91" t="s">
        <v>952</v>
      </c>
    </row>
    <row r="599" spans="1:1" x14ac:dyDescent="0.25">
      <c r="A599" s="91" t="s">
        <v>953</v>
      </c>
    </row>
    <row r="600" spans="1:1" x14ac:dyDescent="0.25">
      <c r="A600" s="91" t="s">
        <v>954</v>
      </c>
    </row>
    <row r="601" spans="1:1" ht="30" x14ac:dyDescent="0.25">
      <c r="A601" s="91" t="s">
        <v>955</v>
      </c>
    </row>
    <row r="602" spans="1:1" ht="30" x14ac:dyDescent="0.25">
      <c r="A602" s="91" t="s">
        <v>956</v>
      </c>
    </row>
    <row r="603" spans="1:1" x14ac:dyDescent="0.25">
      <c r="A603" s="91" t="s">
        <v>957</v>
      </c>
    </row>
    <row r="604" spans="1:1" x14ac:dyDescent="0.25">
      <c r="A604" s="91" t="s">
        <v>958</v>
      </c>
    </row>
    <row r="605" spans="1:1" x14ac:dyDescent="0.25">
      <c r="A605" s="91" t="s">
        <v>959</v>
      </c>
    </row>
    <row r="606" spans="1:1" x14ac:dyDescent="0.25">
      <c r="A606" s="91" t="s">
        <v>960</v>
      </c>
    </row>
    <row r="607" spans="1:1" x14ac:dyDescent="0.25">
      <c r="A607" s="91" t="s">
        <v>961</v>
      </c>
    </row>
    <row r="608" spans="1:1" x14ac:dyDescent="0.25">
      <c r="A608" s="91" t="s">
        <v>962</v>
      </c>
    </row>
    <row r="609" spans="1:1" x14ac:dyDescent="0.25">
      <c r="A609" s="91" t="s">
        <v>963</v>
      </c>
    </row>
    <row r="610" spans="1:1" x14ac:dyDescent="0.25">
      <c r="A610" s="91" t="s">
        <v>964</v>
      </c>
    </row>
    <row r="611" spans="1:1" x14ac:dyDescent="0.25">
      <c r="A611" s="91" t="s">
        <v>965</v>
      </c>
    </row>
    <row r="612" spans="1:1" x14ac:dyDescent="0.25">
      <c r="A612" s="91" t="s">
        <v>966</v>
      </c>
    </row>
    <row r="613" spans="1:1" x14ac:dyDescent="0.25">
      <c r="A613" s="91" t="s">
        <v>967</v>
      </c>
    </row>
    <row r="614" spans="1:1" x14ac:dyDescent="0.25">
      <c r="A614" s="91" t="s">
        <v>968</v>
      </c>
    </row>
    <row r="615" spans="1:1" x14ac:dyDescent="0.25">
      <c r="A615" s="91" t="s">
        <v>969</v>
      </c>
    </row>
    <row r="616" spans="1:1" x14ac:dyDescent="0.25">
      <c r="A616" s="91" t="s">
        <v>970</v>
      </c>
    </row>
    <row r="617" spans="1:1" x14ac:dyDescent="0.25">
      <c r="A617" s="91" t="s">
        <v>971</v>
      </c>
    </row>
    <row r="618" spans="1:1" x14ac:dyDescent="0.25">
      <c r="A618" s="91" t="s">
        <v>972</v>
      </c>
    </row>
    <row r="619" spans="1:1" x14ac:dyDescent="0.25">
      <c r="A619" s="91" t="s">
        <v>973</v>
      </c>
    </row>
    <row r="620" spans="1:1" x14ac:dyDescent="0.25">
      <c r="A620" s="91" t="s">
        <v>974</v>
      </c>
    </row>
    <row r="621" spans="1:1" x14ac:dyDescent="0.25">
      <c r="A621" s="91" t="s">
        <v>975</v>
      </c>
    </row>
    <row r="622" spans="1:1" x14ac:dyDescent="0.25">
      <c r="A622" s="91" t="s">
        <v>976</v>
      </c>
    </row>
    <row r="623" spans="1:1" x14ac:dyDescent="0.25">
      <c r="A623" s="91" t="s">
        <v>977</v>
      </c>
    </row>
    <row r="624" spans="1:1" x14ac:dyDescent="0.25">
      <c r="A624" s="91" t="s">
        <v>978</v>
      </c>
    </row>
    <row r="625" spans="1:1" x14ac:dyDescent="0.25">
      <c r="A625" s="91" t="s">
        <v>979</v>
      </c>
    </row>
    <row r="626" spans="1:1" x14ac:dyDescent="0.25">
      <c r="A626" s="91" t="s">
        <v>980</v>
      </c>
    </row>
    <row r="627" spans="1:1" x14ac:dyDescent="0.25">
      <c r="A627" s="91" t="s">
        <v>981</v>
      </c>
    </row>
    <row r="628" spans="1:1" x14ac:dyDescent="0.25">
      <c r="A628" s="91" t="s">
        <v>982</v>
      </c>
    </row>
    <row r="629" spans="1:1" x14ac:dyDescent="0.25">
      <c r="A629" s="91" t="s">
        <v>983</v>
      </c>
    </row>
    <row r="630" spans="1:1" x14ac:dyDescent="0.25">
      <c r="A630" s="91" t="s">
        <v>984</v>
      </c>
    </row>
    <row r="631" spans="1:1" x14ac:dyDescent="0.25">
      <c r="A631" s="91" t="s">
        <v>985</v>
      </c>
    </row>
    <row r="632" spans="1:1" x14ac:dyDescent="0.25">
      <c r="A632" s="91" t="s">
        <v>986</v>
      </c>
    </row>
    <row r="633" spans="1:1" x14ac:dyDescent="0.25">
      <c r="A633" s="91" t="s">
        <v>987</v>
      </c>
    </row>
    <row r="634" spans="1:1" x14ac:dyDescent="0.25">
      <c r="A634" s="91" t="s">
        <v>988</v>
      </c>
    </row>
    <row r="635" spans="1:1" x14ac:dyDescent="0.25">
      <c r="A635" s="91" t="s">
        <v>989</v>
      </c>
    </row>
    <row r="636" spans="1:1" x14ac:dyDescent="0.25">
      <c r="A636" s="91" t="s">
        <v>990</v>
      </c>
    </row>
    <row r="637" spans="1:1" x14ac:dyDescent="0.25">
      <c r="A637" s="91" t="s">
        <v>991</v>
      </c>
    </row>
    <row r="638" spans="1:1" x14ac:dyDescent="0.25">
      <c r="A638" s="91" t="s">
        <v>992</v>
      </c>
    </row>
    <row r="639" spans="1:1" x14ac:dyDescent="0.25">
      <c r="A639" s="91" t="s">
        <v>993</v>
      </c>
    </row>
    <row r="640" spans="1:1" x14ac:dyDescent="0.25">
      <c r="A640" s="91" t="s">
        <v>994</v>
      </c>
    </row>
    <row r="641" spans="1:1" x14ac:dyDescent="0.25">
      <c r="A641" s="91" t="s">
        <v>995</v>
      </c>
    </row>
    <row r="642" spans="1:1" x14ac:dyDescent="0.25">
      <c r="A642" s="91" t="s">
        <v>996</v>
      </c>
    </row>
    <row r="643" spans="1:1" x14ac:dyDescent="0.25">
      <c r="A643" s="91" t="s">
        <v>997</v>
      </c>
    </row>
    <row r="644" spans="1:1" x14ac:dyDescent="0.25">
      <c r="A644" s="91" t="s">
        <v>998</v>
      </c>
    </row>
    <row r="645" spans="1:1" x14ac:dyDescent="0.25">
      <c r="A645" s="91" t="s">
        <v>999</v>
      </c>
    </row>
    <row r="646" spans="1:1" x14ac:dyDescent="0.25">
      <c r="A646" s="91" t="s">
        <v>1000</v>
      </c>
    </row>
    <row r="647" spans="1:1" x14ac:dyDescent="0.25">
      <c r="A647" s="91" t="s">
        <v>1001</v>
      </c>
    </row>
    <row r="648" spans="1:1" x14ac:dyDescent="0.25">
      <c r="A648" s="91" t="s">
        <v>1002</v>
      </c>
    </row>
    <row r="649" spans="1:1" x14ac:dyDescent="0.25">
      <c r="A649" s="91" t="s">
        <v>1003</v>
      </c>
    </row>
    <row r="650" spans="1:1" x14ac:dyDescent="0.25">
      <c r="A650" s="91" t="s">
        <v>1004</v>
      </c>
    </row>
    <row r="651" spans="1:1" x14ac:dyDescent="0.25">
      <c r="A651" s="91" t="s">
        <v>1005</v>
      </c>
    </row>
    <row r="652" spans="1:1" x14ac:dyDescent="0.25">
      <c r="A652" s="91" t="s">
        <v>1006</v>
      </c>
    </row>
    <row r="653" spans="1:1" x14ac:dyDescent="0.25">
      <c r="A653" s="91" t="s">
        <v>1007</v>
      </c>
    </row>
    <row r="654" spans="1:1" x14ac:dyDescent="0.25">
      <c r="A654" s="91" t="s">
        <v>1008</v>
      </c>
    </row>
    <row r="655" spans="1:1" x14ac:dyDescent="0.25">
      <c r="A655" s="91" t="s">
        <v>1009</v>
      </c>
    </row>
    <row r="656" spans="1:1" x14ac:dyDescent="0.25">
      <c r="A656" s="91" t="s">
        <v>1010</v>
      </c>
    </row>
    <row r="657" spans="1:1" x14ac:dyDescent="0.25">
      <c r="A657" s="91" t="s">
        <v>1011</v>
      </c>
    </row>
    <row r="658" spans="1:1" x14ac:dyDescent="0.25">
      <c r="A658" s="91" t="s">
        <v>1012</v>
      </c>
    </row>
    <row r="659" spans="1:1" ht="30" x14ac:dyDescent="0.25">
      <c r="A659" s="91" t="s">
        <v>1013</v>
      </c>
    </row>
    <row r="660" spans="1:1" ht="30" x14ac:dyDescent="0.25">
      <c r="A660" s="91" t="s">
        <v>1014</v>
      </c>
    </row>
    <row r="661" spans="1:1" x14ac:dyDescent="0.25">
      <c r="A661" s="91" t="s">
        <v>1015</v>
      </c>
    </row>
    <row r="662" spans="1:1" ht="30" x14ac:dyDescent="0.25">
      <c r="A662" s="91" t="s">
        <v>1016</v>
      </c>
    </row>
    <row r="663" spans="1:1" ht="30" x14ac:dyDescent="0.25">
      <c r="A663" s="91" t="s">
        <v>1017</v>
      </c>
    </row>
    <row r="664" spans="1:1" ht="30" x14ac:dyDescent="0.25">
      <c r="A664" s="91" t="s">
        <v>1018</v>
      </c>
    </row>
    <row r="665" spans="1:1" ht="30" x14ac:dyDescent="0.25">
      <c r="A665" s="91" t="s">
        <v>1019</v>
      </c>
    </row>
    <row r="666" spans="1:1" ht="30" x14ac:dyDescent="0.25">
      <c r="A666" s="91" t="s">
        <v>1020</v>
      </c>
    </row>
    <row r="667" spans="1:1" ht="30" x14ac:dyDescent="0.25">
      <c r="A667" s="91" t="s">
        <v>1021</v>
      </c>
    </row>
    <row r="668" spans="1:1" x14ac:dyDescent="0.25">
      <c r="A668" s="91" t="s">
        <v>1022</v>
      </c>
    </row>
    <row r="669" spans="1:1" x14ac:dyDescent="0.25">
      <c r="A669" s="91" t="s">
        <v>1023</v>
      </c>
    </row>
    <row r="670" spans="1:1" x14ac:dyDescent="0.25">
      <c r="A670" s="91" t="s">
        <v>1024</v>
      </c>
    </row>
    <row r="671" spans="1:1" x14ac:dyDescent="0.25">
      <c r="A671" s="91" t="s">
        <v>1025</v>
      </c>
    </row>
    <row r="672" spans="1:1" x14ac:dyDescent="0.25">
      <c r="A672" s="91" t="s">
        <v>1026</v>
      </c>
    </row>
    <row r="673" spans="1:1" x14ac:dyDescent="0.25">
      <c r="A673" s="91" t="s">
        <v>1027</v>
      </c>
    </row>
    <row r="674" spans="1:1" x14ac:dyDescent="0.25">
      <c r="A674" s="91" t="s">
        <v>1028</v>
      </c>
    </row>
    <row r="675" spans="1:1" ht="30" x14ac:dyDescent="0.25">
      <c r="A675" s="91" t="s">
        <v>1029</v>
      </c>
    </row>
    <row r="676" spans="1:1" x14ac:dyDescent="0.25">
      <c r="A676" s="91" t="s">
        <v>1030</v>
      </c>
    </row>
    <row r="677" spans="1:1" x14ac:dyDescent="0.25">
      <c r="A677" s="91" t="s">
        <v>1031</v>
      </c>
    </row>
    <row r="678" spans="1:1" x14ac:dyDescent="0.25">
      <c r="A678" s="91" t="s">
        <v>1032</v>
      </c>
    </row>
    <row r="679" spans="1:1" x14ac:dyDescent="0.25">
      <c r="A679" s="91" t="s">
        <v>1033</v>
      </c>
    </row>
    <row r="680" spans="1:1" x14ac:dyDescent="0.25">
      <c r="A680" s="91" t="s">
        <v>1034</v>
      </c>
    </row>
    <row r="681" spans="1:1" x14ac:dyDescent="0.25">
      <c r="A681" s="91" t="s">
        <v>1035</v>
      </c>
    </row>
    <row r="682" spans="1:1" x14ac:dyDescent="0.25">
      <c r="A682" s="91" t="s">
        <v>1036</v>
      </c>
    </row>
    <row r="683" spans="1:1" x14ac:dyDescent="0.25">
      <c r="A683" s="91" t="s">
        <v>1037</v>
      </c>
    </row>
    <row r="684" spans="1:1" x14ac:dyDescent="0.25">
      <c r="A684" s="91" t="s">
        <v>1038</v>
      </c>
    </row>
    <row r="685" spans="1:1" x14ac:dyDescent="0.25">
      <c r="A685" s="91" t="s">
        <v>1039</v>
      </c>
    </row>
    <row r="686" spans="1:1" x14ac:dyDescent="0.25">
      <c r="A686" s="91" t="s">
        <v>1040</v>
      </c>
    </row>
    <row r="687" spans="1:1" x14ac:dyDescent="0.25">
      <c r="A687" s="91" t="s">
        <v>1041</v>
      </c>
    </row>
    <row r="688" spans="1:1" x14ac:dyDescent="0.25">
      <c r="A688" s="91" t="s">
        <v>1042</v>
      </c>
    </row>
    <row r="689" spans="1:1" x14ac:dyDescent="0.25">
      <c r="A689" s="91" t="s">
        <v>1043</v>
      </c>
    </row>
    <row r="690" spans="1:1" x14ac:dyDescent="0.25">
      <c r="A690" s="91" t="s">
        <v>1044</v>
      </c>
    </row>
    <row r="691" spans="1:1" x14ac:dyDescent="0.25">
      <c r="A691" s="91" t="s">
        <v>1045</v>
      </c>
    </row>
    <row r="692" spans="1:1" x14ac:dyDescent="0.25">
      <c r="A692" s="91" t="s">
        <v>1046</v>
      </c>
    </row>
    <row r="693" spans="1:1" x14ac:dyDescent="0.25">
      <c r="A693" s="91" t="s">
        <v>1047</v>
      </c>
    </row>
    <row r="694" spans="1:1" x14ac:dyDescent="0.25">
      <c r="A694" s="91" t="s">
        <v>1048</v>
      </c>
    </row>
    <row r="695" spans="1:1" ht="30" x14ac:dyDescent="0.25">
      <c r="A695" s="91" t="s">
        <v>1049</v>
      </c>
    </row>
    <row r="696" spans="1:1" x14ac:dyDescent="0.25">
      <c r="A696" s="91" t="s">
        <v>1050</v>
      </c>
    </row>
    <row r="697" spans="1:1" x14ac:dyDescent="0.25">
      <c r="A697" s="91" t="s">
        <v>1051</v>
      </c>
    </row>
    <row r="698" spans="1:1" x14ac:dyDescent="0.25">
      <c r="A698" s="91" t="s">
        <v>1052</v>
      </c>
    </row>
    <row r="699" spans="1:1" x14ac:dyDescent="0.25">
      <c r="A699" s="91" t="s">
        <v>1053</v>
      </c>
    </row>
    <row r="700" spans="1:1" ht="30" x14ac:dyDescent="0.25">
      <c r="A700" s="91" t="s">
        <v>1054</v>
      </c>
    </row>
    <row r="701" spans="1:1" x14ac:dyDescent="0.25">
      <c r="A701" s="91" t="s">
        <v>1055</v>
      </c>
    </row>
    <row r="702" spans="1:1" ht="30" x14ac:dyDescent="0.25">
      <c r="A702" s="91" t="s">
        <v>1056</v>
      </c>
    </row>
    <row r="703" spans="1:1" ht="30" x14ac:dyDescent="0.25">
      <c r="A703" s="91" t="s">
        <v>1057</v>
      </c>
    </row>
    <row r="704" spans="1:1" ht="30" x14ac:dyDescent="0.25">
      <c r="A704" s="91" t="s">
        <v>1058</v>
      </c>
    </row>
    <row r="705" spans="1:1" x14ac:dyDescent="0.25">
      <c r="A705" s="91" t="s">
        <v>1059</v>
      </c>
    </row>
    <row r="706" spans="1:1" x14ac:dyDescent="0.25">
      <c r="A706" s="91" t="s">
        <v>1060</v>
      </c>
    </row>
    <row r="707" spans="1:1" x14ac:dyDescent="0.25">
      <c r="A707" s="91" t="s">
        <v>1061</v>
      </c>
    </row>
    <row r="708" spans="1:1" x14ac:dyDescent="0.25">
      <c r="A708" s="91" t="s">
        <v>1062</v>
      </c>
    </row>
    <row r="709" spans="1:1" x14ac:dyDescent="0.25">
      <c r="A709" s="91" t="s">
        <v>1063</v>
      </c>
    </row>
    <row r="710" spans="1:1" x14ac:dyDescent="0.25">
      <c r="A710" s="91" t="s">
        <v>1064</v>
      </c>
    </row>
    <row r="711" spans="1:1" x14ac:dyDescent="0.25">
      <c r="A711" s="91" t="s">
        <v>1065</v>
      </c>
    </row>
    <row r="712" spans="1:1" x14ac:dyDescent="0.25">
      <c r="A712" s="91" t="s">
        <v>1066</v>
      </c>
    </row>
    <row r="713" spans="1:1" ht="30" x14ac:dyDescent="0.25">
      <c r="A713" s="91" t="s">
        <v>1067</v>
      </c>
    </row>
    <row r="714" spans="1:1" ht="30" x14ac:dyDescent="0.25">
      <c r="A714" s="91" t="s">
        <v>1068</v>
      </c>
    </row>
    <row r="715" spans="1:1" x14ac:dyDescent="0.25">
      <c r="A715" s="91" t="s">
        <v>1069</v>
      </c>
    </row>
    <row r="716" spans="1:1" x14ac:dyDescent="0.25">
      <c r="A716" s="91" t="s">
        <v>1070</v>
      </c>
    </row>
    <row r="717" spans="1:1" x14ac:dyDescent="0.25">
      <c r="A717" s="91" t="s">
        <v>1071</v>
      </c>
    </row>
    <row r="718" spans="1:1" ht="30" x14ac:dyDescent="0.25">
      <c r="A718" s="91" t="s">
        <v>1072</v>
      </c>
    </row>
    <row r="719" spans="1:1" x14ac:dyDescent="0.25">
      <c r="A719" s="91" t="s">
        <v>1073</v>
      </c>
    </row>
    <row r="720" spans="1:1" ht="30" x14ac:dyDescent="0.25">
      <c r="A720" s="91" t="s">
        <v>1074</v>
      </c>
    </row>
    <row r="721" spans="1:1" ht="30" x14ac:dyDescent="0.25">
      <c r="A721" s="91" t="s">
        <v>1075</v>
      </c>
    </row>
    <row r="722" spans="1:1" ht="30" x14ac:dyDescent="0.25">
      <c r="A722" s="91" t="s">
        <v>1076</v>
      </c>
    </row>
    <row r="723" spans="1:1" x14ac:dyDescent="0.25">
      <c r="A723" s="91" t="s">
        <v>1077</v>
      </c>
    </row>
    <row r="724" spans="1:1" x14ac:dyDescent="0.25">
      <c r="A724" s="91" t="s">
        <v>1078</v>
      </c>
    </row>
    <row r="725" spans="1:1" x14ac:dyDescent="0.25">
      <c r="A725" s="91" t="s">
        <v>1079</v>
      </c>
    </row>
    <row r="726" spans="1:1" x14ac:dyDescent="0.25">
      <c r="A726" s="91" t="s">
        <v>1080</v>
      </c>
    </row>
    <row r="727" spans="1:1" x14ac:dyDescent="0.25">
      <c r="A727" s="91" t="s">
        <v>1081</v>
      </c>
    </row>
    <row r="728" spans="1:1" x14ac:dyDescent="0.25">
      <c r="A728" s="91" t="s">
        <v>1082</v>
      </c>
    </row>
    <row r="729" spans="1:1" x14ac:dyDescent="0.25">
      <c r="A729" s="91" t="s">
        <v>1083</v>
      </c>
    </row>
    <row r="730" spans="1:1" x14ac:dyDescent="0.25">
      <c r="A730" s="91" t="s">
        <v>1084</v>
      </c>
    </row>
    <row r="731" spans="1:1" x14ac:dyDescent="0.25">
      <c r="A731" s="91" t="s">
        <v>1085</v>
      </c>
    </row>
    <row r="732" spans="1:1" x14ac:dyDescent="0.25">
      <c r="A732" s="91" t="s">
        <v>1086</v>
      </c>
    </row>
    <row r="733" spans="1:1" x14ac:dyDescent="0.25">
      <c r="A733" s="91" t="s">
        <v>1087</v>
      </c>
    </row>
    <row r="734" spans="1:1" x14ac:dyDescent="0.25">
      <c r="A734" s="91" t="s">
        <v>1088</v>
      </c>
    </row>
    <row r="735" spans="1:1" ht="30" x14ac:dyDescent="0.25">
      <c r="A735" s="91" t="s">
        <v>1089</v>
      </c>
    </row>
    <row r="736" spans="1:1" ht="30" x14ac:dyDescent="0.25">
      <c r="A736" s="91" t="s">
        <v>1090</v>
      </c>
    </row>
    <row r="737" spans="1:1" x14ac:dyDescent="0.25">
      <c r="A737" s="91" t="s">
        <v>1091</v>
      </c>
    </row>
    <row r="738" spans="1:1" x14ac:dyDescent="0.25">
      <c r="A738" s="91" t="s">
        <v>1092</v>
      </c>
    </row>
    <row r="739" spans="1:1" ht="30" x14ac:dyDescent="0.25">
      <c r="A739" s="91" t="s">
        <v>1093</v>
      </c>
    </row>
    <row r="740" spans="1:1" ht="30" x14ac:dyDescent="0.25">
      <c r="A740" s="91" t="s">
        <v>1094</v>
      </c>
    </row>
    <row r="741" spans="1:1" x14ac:dyDescent="0.25">
      <c r="A741" s="91" t="s">
        <v>1095</v>
      </c>
    </row>
    <row r="742" spans="1:1" x14ac:dyDescent="0.25">
      <c r="A742" s="91" t="s">
        <v>1096</v>
      </c>
    </row>
    <row r="743" spans="1:1" ht="30" x14ac:dyDescent="0.25">
      <c r="A743" s="91" t="s">
        <v>1097</v>
      </c>
    </row>
    <row r="744" spans="1:1" x14ac:dyDescent="0.25">
      <c r="A744" s="91" t="s">
        <v>1098</v>
      </c>
    </row>
    <row r="745" spans="1:1" x14ac:dyDescent="0.25">
      <c r="A745" s="91" t="s">
        <v>1099</v>
      </c>
    </row>
    <row r="746" spans="1:1" x14ac:dyDescent="0.25">
      <c r="A746" s="91" t="s">
        <v>1100</v>
      </c>
    </row>
    <row r="747" spans="1:1" x14ac:dyDescent="0.25">
      <c r="A747" s="91" t="s">
        <v>1101</v>
      </c>
    </row>
    <row r="748" spans="1:1" x14ac:dyDescent="0.25">
      <c r="A748" s="91" t="s">
        <v>1102</v>
      </c>
    </row>
    <row r="749" spans="1:1" x14ac:dyDescent="0.25">
      <c r="A749" s="91" t="s">
        <v>1103</v>
      </c>
    </row>
    <row r="750" spans="1:1" x14ac:dyDescent="0.25">
      <c r="A750" s="91" t="s">
        <v>1104</v>
      </c>
    </row>
    <row r="751" spans="1:1" x14ac:dyDescent="0.25">
      <c r="A751" s="91" t="s">
        <v>1105</v>
      </c>
    </row>
    <row r="752" spans="1:1" x14ac:dyDescent="0.25">
      <c r="A752" s="91" t="s">
        <v>1106</v>
      </c>
    </row>
    <row r="753" spans="1:1" x14ac:dyDescent="0.25">
      <c r="A753" s="91" t="s">
        <v>1107</v>
      </c>
    </row>
    <row r="754" spans="1:1" x14ac:dyDescent="0.25">
      <c r="A754" s="91" t="s">
        <v>1108</v>
      </c>
    </row>
    <row r="755" spans="1:1" x14ac:dyDescent="0.25">
      <c r="A755" s="91" t="s">
        <v>1109</v>
      </c>
    </row>
    <row r="756" spans="1:1" x14ac:dyDescent="0.25">
      <c r="A756" s="91" t="s">
        <v>1110</v>
      </c>
    </row>
    <row r="757" spans="1:1" x14ac:dyDescent="0.25">
      <c r="A757" s="91" t="s">
        <v>1111</v>
      </c>
    </row>
    <row r="758" spans="1:1" x14ac:dyDescent="0.25">
      <c r="A758" s="91" t="s">
        <v>1112</v>
      </c>
    </row>
    <row r="759" spans="1:1" x14ac:dyDescent="0.25">
      <c r="A759" s="91" t="s">
        <v>1113</v>
      </c>
    </row>
    <row r="760" spans="1:1" x14ac:dyDescent="0.25">
      <c r="A760" s="91" t="s">
        <v>1114</v>
      </c>
    </row>
    <row r="761" spans="1:1" x14ac:dyDescent="0.25">
      <c r="A761" s="91" t="s">
        <v>1115</v>
      </c>
    </row>
    <row r="762" spans="1:1" x14ac:dyDescent="0.25">
      <c r="A762" s="91" t="s">
        <v>1116</v>
      </c>
    </row>
    <row r="763" spans="1:1" x14ac:dyDescent="0.25">
      <c r="A763" s="91" t="s">
        <v>1117</v>
      </c>
    </row>
    <row r="764" spans="1:1" x14ac:dyDescent="0.25">
      <c r="A764" s="91" t="s">
        <v>1118</v>
      </c>
    </row>
    <row r="765" spans="1:1" x14ac:dyDescent="0.25">
      <c r="A765" s="91" t="s">
        <v>1119</v>
      </c>
    </row>
    <row r="766" spans="1:1" x14ac:dyDescent="0.25">
      <c r="A766" s="91" t="s">
        <v>1120</v>
      </c>
    </row>
    <row r="767" spans="1:1" x14ac:dyDescent="0.25">
      <c r="A767" s="91" t="s">
        <v>1121</v>
      </c>
    </row>
    <row r="768" spans="1:1" ht="30" x14ac:dyDescent="0.25">
      <c r="A768" s="91" t="s">
        <v>1122</v>
      </c>
    </row>
    <row r="769" spans="1:1" ht="30" x14ac:dyDescent="0.25">
      <c r="A769" s="91" t="s">
        <v>1123</v>
      </c>
    </row>
    <row r="770" spans="1:1" x14ac:dyDescent="0.25">
      <c r="A770" s="91" t="s">
        <v>1124</v>
      </c>
    </row>
    <row r="771" spans="1:1" x14ac:dyDescent="0.25">
      <c r="A771" s="91" t="s">
        <v>1125</v>
      </c>
    </row>
    <row r="772" spans="1:1" x14ac:dyDescent="0.25">
      <c r="A772" s="91" t="s">
        <v>1126</v>
      </c>
    </row>
    <row r="773" spans="1:1" x14ac:dyDescent="0.25">
      <c r="A773" s="91" t="s">
        <v>1127</v>
      </c>
    </row>
    <row r="774" spans="1:1" x14ac:dyDescent="0.25">
      <c r="A774" s="91" t="s">
        <v>1128</v>
      </c>
    </row>
    <row r="775" spans="1:1" x14ac:dyDescent="0.25">
      <c r="A775" s="91" t="s">
        <v>1129</v>
      </c>
    </row>
    <row r="776" spans="1:1" x14ac:dyDescent="0.25">
      <c r="A776" s="91" t="s">
        <v>1130</v>
      </c>
    </row>
    <row r="777" spans="1:1" x14ac:dyDescent="0.25">
      <c r="A777" s="91" t="s">
        <v>1131</v>
      </c>
    </row>
    <row r="778" spans="1:1" x14ac:dyDescent="0.25">
      <c r="A778" s="91" t="s">
        <v>1132</v>
      </c>
    </row>
    <row r="779" spans="1:1" x14ac:dyDescent="0.25">
      <c r="A779" s="91" t="s">
        <v>1133</v>
      </c>
    </row>
    <row r="780" spans="1:1" x14ac:dyDescent="0.25">
      <c r="A780" s="91" t="s">
        <v>1134</v>
      </c>
    </row>
    <row r="781" spans="1:1" x14ac:dyDescent="0.25">
      <c r="A781" s="91" t="s">
        <v>1135</v>
      </c>
    </row>
    <row r="782" spans="1:1" x14ac:dyDescent="0.25">
      <c r="A782" s="91" t="s">
        <v>1136</v>
      </c>
    </row>
    <row r="783" spans="1:1" x14ac:dyDescent="0.25">
      <c r="A783" s="91" t="s">
        <v>1137</v>
      </c>
    </row>
    <row r="784" spans="1:1" x14ac:dyDescent="0.25">
      <c r="A784" s="91" t="s">
        <v>1138</v>
      </c>
    </row>
    <row r="785" spans="1:1" x14ac:dyDescent="0.25">
      <c r="A785" s="91" t="s">
        <v>1139</v>
      </c>
    </row>
    <row r="786" spans="1:1" x14ac:dyDescent="0.25">
      <c r="A786" s="91" t="s">
        <v>1140</v>
      </c>
    </row>
    <row r="787" spans="1:1" x14ac:dyDescent="0.25">
      <c r="A787" s="91" t="s">
        <v>1141</v>
      </c>
    </row>
    <row r="788" spans="1:1" x14ac:dyDescent="0.25">
      <c r="A788" s="91" t="s">
        <v>1142</v>
      </c>
    </row>
    <row r="789" spans="1:1" x14ac:dyDescent="0.25">
      <c r="A789" s="91" t="s">
        <v>1143</v>
      </c>
    </row>
    <row r="790" spans="1:1" ht="30" x14ac:dyDescent="0.25">
      <c r="A790" s="91" t="s">
        <v>1144</v>
      </c>
    </row>
    <row r="791" spans="1:1" x14ac:dyDescent="0.25">
      <c r="A791" s="91" t="s">
        <v>1145</v>
      </c>
    </row>
    <row r="792" spans="1:1" ht="30" x14ac:dyDescent="0.25">
      <c r="A792" s="91" t="s">
        <v>1146</v>
      </c>
    </row>
    <row r="793" spans="1:1" x14ac:dyDescent="0.25">
      <c r="A793" s="91" t="s">
        <v>1147</v>
      </c>
    </row>
    <row r="794" spans="1:1" ht="30" x14ac:dyDescent="0.25">
      <c r="A794" s="91" t="s">
        <v>1148</v>
      </c>
    </row>
    <row r="795" spans="1:1" x14ac:dyDescent="0.25">
      <c r="A795" s="91" t="s">
        <v>1149</v>
      </c>
    </row>
    <row r="796" spans="1:1" x14ac:dyDescent="0.25">
      <c r="A796" s="91" t="s">
        <v>1150</v>
      </c>
    </row>
    <row r="797" spans="1:1" x14ac:dyDescent="0.25">
      <c r="A797" s="91" t="s">
        <v>1151</v>
      </c>
    </row>
    <row r="798" spans="1:1" x14ac:dyDescent="0.25">
      <c r="A798" s="91" t="s">
        <v>1152</v>
      </c>
    </row>
    <row r="799" spans="1:1" x14ac:dyDescent="0.25">
      <c r="A799" s="91" t="s">
        <v>1153</v>
      </c>
    </row>
    <row r="800" spans="1:1" x14ac:dyDescent="0.25">
      <c r="A800" s="91" t="s">
        <v>1154</v>
      </c>
    </row>
    <row r="801" spans="1:1" x14ac:dyDescent="0.25">
      <c r="A801" s="91" t="s">
        <v>1155</v>
      </c>
    </row>
    <row r="802" spans="1:1" x14ac:dyDescent="0.25">
      <c r="A802" s="91" t="s">
        <v>1156</v>
      </c>
    </row>
    <row r="803" spans="1:1" x14ac:dyDescent="0.25">
      <c r="A803" s="91" t="s">
        <v>1157</v>
      </c>
    </row>
    <row r="804" spans="1:1" ht="30" x14ac:dyDescent="0.25">
      <c r="A804" s="91" t="s">
        <v>1158</v>
      </c>
    </row>
    <row r="805" spans="1:1" ht="30" x14ac:dyDescent="0.25">
      <c r="A805" s="91" t="s">
        <v>1159</v>
      </c>
    </row>
    <row r="806" spans="1:1" ht="30" x14ac:dyDescent="0.25">
      <c r="A806" s="91" t="s">
        <v>1160</v>
      </c>
    </row>
    <row r="807" spans="1:1" ht="30" x14ac:dyDescent="0.25">
      <c r="A807" s="91" t="s">
        <v>1161</v>
      </c>
    </row>
    <row r="808" spans="1:1" ht="30" x14ac:dyDescent="0.25">
      <c r="A808" s="91" t="s">
        <v>1162</v>
      </c>
    </row>
    <row r="809" spans="1:1" x14ac:dyDescent="0.25">
      <c r="A809" s="91" t="s">
        <v>1163</v>
      </c>
    </row>
    <row r="810" spans="1:1" x14ac:dyDescent="0.25">
      <c r="A810" s="91" t="s">
        <v>1164</v>
      </c>
    </row>
    <row r="811" spans="1:1" x14ac:dyDescent="0.25">
      <c r="A811" s="91" t="s">
        <v>1165</v>
      </c>
    </row>
    <row r="812" spans="1:1" x14ac:dyDescent="0.25">
      <c r="A812" s="91" t="s">
        <v>1166</v>
      </c>
    </row>
    <row r="813" spans="1:1" x14ac:dyDescent="0.25">
      <c r="A813" s="91" t="s">
        <v>1167</v>
      </c>
    </row>
    <row r="814" spans="1:1" x14ac:dyDescent="0.25">
      <c r="A814" s="91" t="s">
        <v>1168</v>
      </c>
    </row>
    <row r="815" spans="1:1" ht="30" x14ac:dyDescent="0.25">
      <c r="A815" s="91" t="s">
        <v>1169</v>
      </c>
    </row>
    <row r="816" spans="1:1" ht="30" x14ac:dyDescent="0.25">
      <c r="A816" s="91" t="s">
        <v>1170</v>
      </c>
    </row>
    <row r="817" spans="1:1" x14ac:dyDescent="0.25">
      <c r="A817" s="91" t="s">
        <v>1171</v>
      </c>
    </row>
    <row r="818" spans="1:1" x14ac:dyDescent="0.25">
      <c r="A818" s="91" t="s">
        <v>1172</v>
      </c>
    </row>
    <row r="819" spans="1:1" x14ac:dyDescent="0.25">
      <c r="A819" s="91" t="s">
        <v>1173</v>
      </c>
    </row>
    <row r="820" spans="1:1" x14ac:dyDescent="0.25">
      <c r="A820" s="91" t="s">
        <v>1174</v>
      </c>
    </row>
    <row r="821" spans="1:1" x14ac:dyDescent="0.25">
      <c r="A821" s="91" t="s">
        <v>1175</v>
      </c>
    </row>
    <row r="822" spans="1:1" x14ac:dyDescent="0.25">
      <c r="A822" s="91" t="s">
        <v>1176</v>
      </c>
    </row>
    <row r="823" spans="1:1" x14ac:dyDescent="0.25">
      <c r="A823" s="91" t="s">
        <v>1177</v>
      </c>
    </row>
    <row r="824" spans="1:1" x14ac:dyDescent="0.25">
      <c r="A824" s="91" t="s">
        <v>1178</v>
      </c>
    </row>
    <row r="825" spans="1:1" x14ac:dyDescent="0.25">
      <c r="A825" s="91" t="s">
        <v>1179</v>
      </c>
    </row>
    <row r="826" spans="1:1" x14ac:dyDescent="0.25">
      <c r="A826" s="91" t="s">
        <v>1180</v>
      </c>
    </row>
    <row r="827" spans="1:1" x14ac:dyDescent="0.25">
      <c r="A827" s="91" t="s">
        <v>1181</v>
      </c>
    </row>
    <row r="828" spans="1:1" x14ac:dyDescent="0.25">
      <c r="A828" s="91" t="s">
        <v>1182</v>
      </c>
    </row>
    <row r="829" spans="1:1" x14ac:dyDescent="0.25">
      <c r="A829" s="91" t="s">
        <v>1183</v>
      </c>
    </row>
    <row r="830" spans="1:1" x14ac:dyDescent="0.25">
      <c r="A830" s="91" t="s">
        <v>1184</v>
      </c>
    </row>
    <row r="831" spans="1:1" x14ac:dyDescent="0.25">
      <c r="A831" s="91" t="s">
        <v>1185</v>
      </c>
    </row>
    <row r="832" spans="1:1" x14ac:dyDescent="0.25">
      <c r="A832" s="91" t="s">
        <v>1186</v>
      </c>
    </row>
    <row r="833" spans="1:1" x14ac:dyDescent="0.25">
      <c r="A833" s="91" t="s">
        <v>1187</v>
      </c>
    </row>
    <row r="834" spans="1:1" x14ac:dyDescent="0.25">
      <c r="A834" s="91" t="s">
        <v>1188</v>
      </c>
    </row>
    <row r="835" spans="1:1" x14ac:dyDescent="0.25">
      <c r="A835" s="91" t="s">
        <v>1189</v>
      </c>
    </row>
    <row r="836" spans="1:1" ht="30" x14ac:dyDescent="0.25">
      <c r="A836" s="91" t="s">
        <v>1190</v>
      </c>
    </row>
    <row r="837" spans="1:1" x14ac:dyDescent="0.25">
      <c r="A837" s="91" t="s">
        <v>1191</v>
      </c>
    </row>
    <row r="838" spans="1:1" ht="30" x14ac:dyDescent="0.25">
      <c r="A838" s="91" t="s">
        <v>1192</v>
      </c>
    </row>
    <row r="839" spans="1:1" x14ac:dyDescent="0.25">
      <c r="A839" s="91" t="s">
        <v>1193</v>
      </c>
    </row>
    <row r="840" spans="1:1" x14ac:dyDescent="0.25">
      <c r="A840" s="91" t="s">
        <v>1194</v>
      </c>
    </row>
    <row r="841" spans="1:1" x14ac:dyDescent="0.25">
      <c r="A841" s="91" t="s">
        <v>1195</v>
      </c>
    </row>
    <row r="842" spans="1:1" x14ac:dyDescent="0.25">
      <c r="A842" s="91" t="s">
        <v>1196</v>
      </c>
    </row>
    <row r="843" spans="1:1" x14ac:dyDescent="0.25">
      <c r="A843" s="91" t="s">
        <v>1197</v>
      </c>
    </row>
    <row r="844" spans="1:1" x14ac:dyDescent="0.25">
      <c r="A844" s="91" t="s">
        <v>1198</v>
      </c>
    </row>
    <row r="845" spans="1:1" x14ac:dyDescent="0.25">
      <c r="A845" s="91" t="s">
        <v>1199</v>
      </c>
    </row>
    <row r="846" spans="1:1" x14ac:dyDescent="0.25">
      <c r="A846" s="91" t="s">
        <v>1200</v>
      </c>
    </row>
    <row r="847" spans="1:1" x14ac:dyDescent="0.25">
      <c r="A847" s="91" t="s">
        <v>1201</v>
      </c>
    </row>
    <row r="848" spans="1:1" x14ac:dyDescent="0.25">
      <c r="A848" s="91" t="s">
        <v>1202</v>
      </c>
    </row>
    <row r="849" spans="1:1" x14ac:dyDescent="0.25">
      <c r="A849" s="91" t="s">
        <v>1203</v>
      </c>
    </row>
    <row r="850" spans="1:1" x14ac:dyDescent="0.25">
      <c r="A850" s="91" t="s">
        <v>1204</v>
      </c>
    </row>
    <row r="851" spans="1:1" x14ac:dyDescent="0.25">
      <c r="A851" s="91" t="s">
        <v>1205</v>
      </c>
    </row>
    <row r="852" spans="1:1" x14ac:dyDescent="0.25">
      <c r="A852" s="91" t="s">
        <v>1206</v>
      </c>
    </row>
    <row r="853" spans="1:1" x14ac:dyDescent="0.25">
      <c r="A853" s="91" t="s">
        <v>1207</v>
      </c>
    </row>
    <row r="854" spans="1:1" x14ac:dyDescent="0.25">
      <c r="A854" s="91" t="s">
        <v>1208</v>
      </c>
    </row>
    <row r="855" spans="1:1" x14ac:dyDescent="0.25">
      <c r="A855" s="91" t="s">
        <v>1209</v>
      </c>
    </row>
    <row r="856" spans="1:1" x14ac:dyDescent="0.25">
      <c r="A856" s="91" t="s">
        <v>1210</v>
      </c>
    </row>
    <row r="857" spans="1:1" x14ac:dyDescent="0.25">
      <c r="A857" s="91" t="s">
        <v>1211</v>
      </c>
    </row>
    <row r="858" spans="1:1" x14ac:dyDescent="0.25">
      <c r="A858" s="91" t="s">
        <v>1212</v>
      </c>
    </row>
    <row r="859" spans="1:1" x14ac:dyDescent="0.25">
      <c r="A859" s="91" t="s">
        <v>1213</v>
      </c>
    </row>
    <row r="860" spans="1:1" x14ac:dyDescent="0.25">
      <c r="A860" s="91" t="s">
        <v>1214</v>
      </c>
    </row>
    <row r="861" spans="1:1" x14ac:dyDescent="0.25">
      <c r="A861" s="91" t="s">
        <v>1215</v>
      </c>
    </row>
    <row r="862" spans="1:1" x14ac:dyDescent="0.25">
      <c r="A862" s="91" t="s">
        <v>1216</v>
      </c>
    </row>
    <row r="863" spans="1:1" x14ac:dyDescent="0.25">
      <c r="A863" s="91" t="s">
        <v>1217</v>
      </c>
    </row>
    <row r="864" spans="1:1" x14ac:dyDescent="0.25">
      <c r="A864" s="91" t="s">
        <v>1218</v>
      </c>
    </row>
    <row r="865" spans="1:1" x14ac:dyDescent="0.25">
      <c r="A865" s="91" t="s">
        <v>1219</v>
      </c>
    </row>
    <row r="866" spans="1:1" x14ac:dyDescent="0.25">
      <c r="A866" s="91" t="s">
        <v>1220</v>
      </c>
    </row>
    <row r="867" spans="1:1" ht="30" x14ac:dyDescent="0.25">
      <c r="A867" s="91" t="s">
        <v>1221</v>
      </c>
    </row>
    <row r="868" spans="1:1" x14ac:dyDescent="0.25">
      <c r="A868" s="91" t="s">
        <v>1222</v>
      </c>
    </row>
    <row r="869" spans="1:1" x14ac:dyDescent="0.25">
      <c r="A869" s="91" t="s">
        <v>1223</v>
      </c>
    </row>
    <row r="870" spans="1:1" ht="30" x14ac:dyDescent="0.25">
      <c r="A870" s="91" t="s">
        <v>1224</v>
      </c>
    </row>
    <row r="871" spans="1:1" x14ac:dyDescent="0.25">
      <c r="A871" s="91" t="s">
        <v>1225</v>
      </c>
    </row>
    <row r="872" spans="1:1" ht="30" x14ac:dyDescent="0.25">
      <c r="A872" s="91" t="s">
        <v>1226</v>
      </c>
    </row>
    <row r="873" spans="1:1" x14ac:dyDescent="0.25">
      <c r="A873" s="91" t="s">
        <v>1227</v>
      </c>
    </row>
    <row r="874" spans="1:1" ht="30" x14ac:dyDescent="0.25">
      <c r="A874" s="91" t="s">
        <v>1228</v>
      </c>
    </row>
    <row r="875" spans="1:1" x14ac:dyDescent="0.25">
      <c r="A875" s="91" t="s">
        <v>1229</v>
      </c>
    </row>
    <row r="876" spans="1:1" x14ac:dyDescent="0.25">
      <c r="A876" s="91" t="s">
        <v>1230</v>
      </c>
    </row>
    <row r="877" spans="1:1" x14ac:dyDescent="0.25">
      <c r="A877" s="91" t="s">
        <v>1231</v>
      </c>
    </row>
    <row r="878" spans="1:1" x14ac:dyDescent="0.25">
      <c r="A878" s="91" t="s">
        <v>1232</v>
      </c>
    </row>
    <row r="879" spans="1:1" x14ac:dyDescent="0.25">
      <c r="A879" s="91" t="s">
        <v>1233</v>
      </c>
    </row>
    <row r="880" spans="1:1" x14ac:dyDescent="0.25">
      <c r="A880" s="91" t="s">
        <v>1234</v>
      </c>
    </row>
    <row r="881" spans="1:1" x14ac:dyDescent="0.25">
      <c r="A881" s="91" t="s">
        <v>1235</v>
      </c>
    </row>
    <row r="882" spans="1:1" x14ac:dyDescent="0.25">
      <c r="A882" s="91" t="s">
        <v>1236</v>
      </c>
    </row>
    <row r="883" spans="1:1" x14ac:dyDescent="0.25">
      <c r="A883" s="91" t="s">
        <v>1237</v>
      </c>
    </row>
    <row r="884" spans="1:1" x14ac:dyDescent="0.25">
      <c r="A884" s="91" t="s">
        <v>1238</v>
      </c>
    </row>
    <row r="885" spans="1:1" x14ac:dyDescent="0.25">
      <c r="A885" s="91" t="s">
        <v>1239</v>
      </c>
    </row>
    <row r="886" spans="1:1" x14ac:dyDescent="0.25">
      <c r="A886" s="91" t="s">
        <v>1240</v>
      </c>
    </row>
    <row r="887" spans="1:1" x14ac:dyDescent="0.25">
      <c r="A887" s="91" t="s">
        <v>1241</v>
      </c>
    </row>
    <row r="888" spans="1:1" x14ac:dyDescent="0.25">
      <c r="A888" s="91" t="s">
        <v>1242</v>
      </c>
    </row>
    <row r="889" spans="1:1" x14ac:dyDescent="0.25">
      <c r="A889" s="91" t="s">
        <v>1243</v>
      </c>
    </row>
    <row r="890" spans="1:1" x14ac:dyDescent="0.25">
      <c r="A890" s="91" t="s">
        <v>1244</v>
      </c>
    </row>
    <row r="891" spans="1:1" x14ac:dyDescent="0.25">
      <c r="A891" s="91" t="s">
        <v>1245</v>
      </c>
    </row>
    <row r="892" spans="1:1" x14ac:dyDescent="0.25">
      <c r="A892" s="91" t="s">
        <v>1246</v>
      </c>
    </row>
    <row r="893" spans="1:1" x14ac:dyDescent="0.25">
      <c r="A893" s="91" t="s">
        <v>1247</v>
      </c>
    </row>
    <row r="894" spans="1:1" x14ac:dyDescent="0.25">
      <c r="A894" s="91" t="s">
        <v>1248</v>
      </c>
    </row>
    <row r="895" spans="1:1" x14ac:dyDescent="0.25">
      <c r="A895" s="91" t="s">
        <v>1249</v>
      </c>
    </row>
    <row r="896" spans="1:1" ht="30" x14ac:dyDescent="0.25">
      <c r="A896" s="91" t="s">
        <v>1250</v>
      </c>
    </row>
    <row r="897" spans="1:1" x14ac:dyDescent="0.25">
      <c r="A897" s="91" t="s">
        <v>1251</v>
      </c>
    </row>
    <row r="898" spans="1:1" x14ac:dyDescent="0.25">
      <c r="A898" s="91" t="s">
        <v>1252</v>
      </c>
    </row>
    <row r="899" spans="1:1" x14ac:dyDescent="0.25">
      <c r="A899" s="91" t="s">
        <v>1253</v>
      </c>
    </row>
    <row r="900" spans="1:1" x14ac:dyDescent="0.25">
      <c r="A900" s="91" t="s">
        <v>1254</v>
      </c>
    </row>
    <row r="901" spans="1:1" x14ac:dyDescent="0.25">
      <c r="A901" s="91" t="s">
        <v>1255</v>
      </c>
    </row>
    <row r="902" spans="1:1" x14ac:dyDescent="0.25">
      <c r="A902" s="91" t="s">
        <v>1256</v>
      </c>
    </row>
    <row r="903" spans="1:1" x14ac:dyDescent="0.25">
      <c r="A903" s="91" t="s">
        <v>1257</v>
      </c>
    </row>
    <row r="904" spans="1:1" x14ac:dyDescent="0.25">
      <c r="A904" s="91" t="s">
        <v>1258</v>
      </c>
    </row>
    <row r="905" spans="1:1" ht="30" x14ac:dyDescent="0.25">
      <c r="A905" s="91" t="s">
        <v>1259</v>
      </c>
    </row>
    <row r="906" spans="1:1" x14ac:dyDescent="0.25">
      <c r="A906" s="91" t="s">
        <v>1260</v>
      </c>
    </row>
    <row r="907" spans="1:1" x14ac:dyDescent="0.25">
      <c r="A907" s="91" t="s">
        <v>1261</v>
      </c>
    </row>
    <row r="908" spans="1:1" x14ac:dyDescent="0.25">
      <c r="A908" s="91" t="s">
        <v>1262</v>
      </c>
    </row>
    <row r="909" spans="1:1" x14ac:dyDescent="0.25">
      <c r="A909" s="91" t="s">
        <v>1263</v>
      </c>
    </row>
    <row r="910" spans="1:1" x14ac:dyDescent="0.25">
      <c r="A910" s="91" t="s">
        <v>1264</v>
      </c>
    </row>
    <row r="911" spans="1:1" x14ac:dyDescent="0.25">
      <c r="A911" s="91" t="s">
        <v>1265</v>
      </c>
    </row>
    <row r="912" spans="1:1" x14ac:dyDescent="0.25">
      <c r="A912" s="91" t="s">
        <v>1266</v>
      </c>
    </row>
    <row r="913" spans="1:1" x14ac:dyDescent="0.25">
      <c r="A913" s="91" t="s">
        <v>1267</v>
      </c>
    </row>
    <row r="914" spans="1:1" x14ac:dyDescent="0.25">
      <c r="A914" s="91" t="s">
        <v>1268</v>
      </c>
    </row>
    <row r="915" spans="1:1" x14ac:dyDescent="0.25">
      <c r="A915" s="91" t="s">
        <v>1269</v>
      </c>
    </row>
    <row r="916" spans="1:1" x14ac:dyDescent="0.25">
      <c r="A916" s="91" t="s">
        <v>1270</v>
      </c>
    </row>
    <row r="917" spans="1:1" x14ac:dyDescent="0.25">
      <c r="A917" s="91" t="s">
        <v>1271</v>
      </c>
    </row>
    <row r="918" spans="1:1" x14ac:dyDescent="0.25">
      <c r="A918" s="91" t="s">
        <v>1272</v>
      </c>
    </row>
    <row r="919" spans="1:1" x14ac:dyDescent="0.25">
      <c r="A919" s="91" t="s">
        <v>1273</v>
      </c>
    </row>
    <row r="920" spans="1:1" x14ac:dyDescent="0.25">
      <c r="A920" s="91" t="s">
        <v>1274</v>
      </c>
    </row>
    <row r="921" spans="1:1" x14ac:dyDescent="0.25">
      <c r="A921" s="91" t="s">
        <v>1275</v>
      </c>
    </row>
    <row r="922" spans="1:1" x14ac:dyDescent="0.25">
      <c r="A922" s="91" t="s">
        <v>1276</v>
      </c>
    </row>
    <row r="923" spans="1:1" x14ac:dyDescent="0.25">
      <c r="A923" s="91" t="s">
        <v>1277</v>
      </c>
    </row>
    <row r="924" spans="1:1" x14ac:dyDescent="0.25">
      <c r="A924" s="91" t="s">
        <v>1278</v>
      </c>
    </row>
    <row r="925" spans="1:1" x14ac:dyDescent="0.25">
      <c r="A925" s="91" t="s">
        <v>1279</v>
      </c>
    </row>
    <row r="926" spans="1:1" x14ac:dyDescent="0.25">
      <c r="A926" s="91" t="s">
        <v>1280</v>
      </c>
    </row>
    <row r="927" spans="1:1" x14ac:dyDescent="0.25">
      <c r="A927" s="91" t="s">
        <v>1281</v>
      </c>
    </row>
    <row r="928" spans="1:1" x14ac:dyDescent="0.25">
      <c r="A928" s="91" t="s">
        <v>1282</v>
      </c>
    </row>
    <row r="929" spans="1:1" x14ac:dyDescent="0.25">
      <c r="A929" s="91" t="s">
        <v>1283</v>
      </c>
    </row>
    <row r="930" spans="1:1" x14ac:dyDescent="0.25">
      <c r="A930" s="91" t="s">
        <v>1284</v>
      </c>
    </row>
    <row r="931" spans="1:1" x14ac:dyDescent="0.25">
      <c r="A931" s="91" t="s">
        <v>1285</v>
      </c>
    </row>
    <row r="932" spans="1:1" x14ac:dyDescent="0.25">
      <c r="A932" s="91" t="s">
        <v>1286</v>
      </c>
    </row>
    <row r="933" spans="1:1" x14ac:dyDescent="0.25">
      <c r="A933" s="91" t="s">
        <v>1287</v>
      </c>
    </row>
    <row r="934" spans="1:1" x14ac:dyDescent="0.25">
      <c r="A934" s="91" t="s">
        <v>1288</v>
      </c>
    </row>
    <row r="935" spans="1:1" x14ac:dyDescent="0.25">
      <c r="A935" s="91" t="s">
        <v>1289</v>
      </c>
    </row>
    <row r="936" spans="1:1" x14ac:dyDescent="0.25">
      <c r="A936" s="91" t="s">
        <v>1290</v>
      </c>
    </row>
    <row r="937" spans="1:1" x14ac:dyDescent="0.25">
      <c r="A937" s="91" t="s">
        <v>1291</v>
      </c>
    </row>
    <row r="938" spans="1:1" x14ac:dyDescent="0.25">
      <c r="A938" s="91" t="s">
        <v>1292</v>
      </c>
    </row>
    <row r="939" spans="1:1" x14ac:dyDescent="0.25">
      <c r="A939" s="91" t="s">
        <v>1293</v>
      </c>
    </row>
    <row r="940" spans="1:1" x14ac:dyDescent="0.25">
      <c r="A940" s="91" t="s">
        <v>1294</v>
      </c>
    </row>
    <row r="941" spans="1:1" x14ac:dyDescent="0.25">
      <c r="A941" s="91" t="s">
        <v>1295</v>
      </c>
    </row>
    <row r="942" spans="1:1" x14ac:dyDescent="0.25">
      <c r="A942" s="91" t="s">
        <v>1296</v>
      </c>
    </row>
    <row r="943" spans="1:1" x14ac:dyDescent="0.25">
      <c r="A943" s="91" t="s">
        <v>1297</v>
      </c>
    </row>
    <row r="944" spans="1:1" x14ac:dyDescent="0.25">
      <c r="A944" s="91" t="s">
        <v>1298</v>
      </c>
    </row>
    <row r="945" spans="1:1" x14ac:dyDescent="0.25">
      <c r="A945" s="91" t="s">
        <v>1299</v>
      </c>
    </row>
    <row r="946" spans="1:1" x14ac:dyDescent="0.25">
      <c r="A946" s="91" t="s">
        <v>1300</v>
      </c>
    </row>
    <row r="947" spans="1:1" x14ac:dyDescent="0.25">
      <c r="A947" s="91" t="s">
        <v>1301</v>
      </c>
    </row>
    <row r="948" spans="1:1" x14ac:dyDescent="0.25">
      <c r="A948" s="91" t="s">
        <v>1302</v>
      </c>
    </row>
    <row r="949" spans="1:1" x14ac:dyDescent="0.25">
      <c r="A949" s="91" t="s">
        <v>1303</v>
      </c>
    </row>
    <row r="950" spans="1:1" x14ac:dyDescent="0.25">
      <c r="A950" s="91" t="s">
        <v>1304</v>
      </c>
    </row>
    <row r="951" spans="1:1" x14ac:dyDescent="0.25">
      <c r="A951" s="91" t="s">
        <v>1305</v>
      </c>
    </row>
    <row r="952" spans="1:1" x14ac:dyDescent="0.25">
      <c r="A952" s="91" t="s">
        <v>1306</v>
      </c>
    </row>
    <row r="953" spans="1:1" x14ac:dyDescent="0.25">
      <c r="A953" s="91" t="s">
        <v>1307</v>
      </c>
    </row>
    <row r="954" spans="1:1" x14ac:dyDescent="0.25">
      <c r="A954" s="91" t="s">
        <v>1308</v>
      </c>
    </row>
    <row r="955" spans="1:1" x14ac:dyDescent="0.25">
      <c r="A955" s="91" t="s">
        <v>1309</v>
      </c>
    </row>
    <row r="956" spans="1:1" x14ac:dyDescent="0.25">
      <c r="A956" s="91" t="s">
        <v>1310</v>
      </c>
    </row>
    <row r="957" spans="1:1" x14ac:dyDescent="0.25">
      <c r="A957" s="91" t="s">
        <v>1311</v>
      </c>
    </row>
    <row r="958" spans="1:1" x14ac:dyDescent="0.25">
      <c r="A958" s="91" t="s">
        <v>1312</v>
      </c>
    </row>
    <row r="959" spans="1:1" x14ac:dyDescent="0.25">
      <c r="A959" s="91" t="s">
        <v>1313</v>
      </c>
    </row>
    <row r="960" spans="1:1" x14ac:dyDescent="0.25">
      <c r="A960" s="91" t="s">
        <v>1314</v>
      </c>
    </row>
    <row r="961" spans="1:1" ht="30" x14ac:dyDescent="0.25">
      <c r="A961" s="91" t="s">
        <v>1315</v>
      </c>
    </row>
    <row r="962" spans="1:1" ht="30" x14ac:dyDescent="0.25">
      <c r="A962" s="91" t="s">
        <v>1316</v>
      </c>
    </row>
    <row r="963" spans="1:1" x14ac:dyDescent="0.25">
      <c r="A963" s="91" t="s">
        <v>1317</v>
      </c>
    </row>
    <row r="964" spans="1:1" x14ac:dyDescent="0.25">
      <c r="A964" s="91" t="s">
        <v>1318</v>
      </c>
    </row>
    <row r="965" spans="1:1" ht="30" x14ac:dyDescent="0.25">
      <c r="A965" s="91" t="s">
        <v>1319</v>
      </c>
    </row>
    <row r="966" spans="1:1" ht="30" x14ac:dyDescent="0.25">
      <c r="A966" s="91" t="s">
        <v>1320</v>
      </c>
    </row>
    <row r="967" spans="1:1" ht="30" x14ac:dyDescent="0.25">
      <c r="A967" s="91" t="s">
        <v>1321</v>
      </c>
    </row>
    <row r="968" spans="1:1" ht="30" x14ac:dyDescent="0.25">
      <c r="A968" s="91" t="s">
        <v>1322</v>
      </c>
    </row>
    <row r="969" spans="1:1" x14ac:dyDescent="0.25">
      <c r="A969" s="91" t="s">
        <v>1323</v>
      </c>
    </row>
    <row r="970" spans="1:1" x14ac:dyDescent="0.25">
      <c r="A970" s="91" t="s">
        <v>1324</v>
      </c>
    </row>
    <row r="971" spans="1:1" x14ac:dyDescent="0.25">
      <c r="A971" s="91" t="s">
        <v>1325</v>
      </c>
    </row>
    <row r="972" spans="1:1" x14ac:dyDescent="0.25">
      <c r="A972" s="91" t="s">
        <v>1326</v>
      </c>
    </row>
    <row r="973" spans="1:1" x14ac:dyDescent="0.25">
      <c r="A973" s="91" t="s">
        <v>1327</v>
      </c>
    </row>
    <row r="974" spans="1:1" x14ac:dyDescent="0.25">
      <c r="A974" s="91" t="s">
        <v>1328</v>
      </c>
    </row>
    <row r="975" spans="1:1" x14ac:dyDescent="0.25">
      <c r="A975" s="91" t="s">
        <v>1329</v>
      </c>
    </row>
    <row r="976" spans="1:1" x14ac:dyDescent="0.25">
      <c r="A976" s="91" t="s">
        <v>1330</v>
      </c>
    </row>
    <row r="977" spans="1:1" x14ac:dyDescent="0.25">
      <c r="A977" s="91" t="s">
        <v>1331</v>
      </c>
    </row>
    <row r="978" spans="1:1" x14ac:dyDescent="0.25">
      <c r="A978" s="91" t="s">
        <v>1332</v>
      </c>
    </row>
    <row r="979" spans="1:1" x14ac:dyDescent="0.25">
      <c r="A979" s="91" t="s">
        <v>1333</v>
      </c>
    </row>
    <row r="980" spans="1:1" x14ac:dyDescent="0.25">
      <c r="A980" s="91" t="s">
        <v>1334</v>
      </c>
    </row>
    <row r="981" spans="1:1" x14ac:dyDescent="0.25">
      <c r="A981" s="91" t="s">
        <v>1335</v>
      </c>
    </row>
    <row r="982" spans="1:1" x14ac:dyDescent="0.25">
      <c r="A982" s="91" t="s">
        <v>1336</v>
      </c>
    </row>
    <row r="983" spans="1:1" x14ac:dyDescent="0.25">
      <c r="A983" s="91" t="s">
        <v>1337</v>
      </c>
    </row>
    <row r="984" spans="1:1" x14ac:dyDescent="0.25">
      <c r="A984" s="91" t="s">
        <v>1338</v>
      </c>
    </row>
    <row r="985" spans="1:1" x14ac:dyDescent="0.25">
      <c r="A985" s="91" t="s">
        <v>1339</v>
      </c>
    </row>
    <row r="986" spans="1:1" x14ac:dyDescent="0.25">
      <c r="A986" s="91" t="s">
        <v>1340</v>
      </c>
    </row>
    <row r="987" spans="1:1" x14ac:dyDescent="0.25">
      <c r="A987" s="91" t="s">
        <v>1341</v>
      </c>
    </row>
    <row r="988" spans="1:1" x14ac:dyDescent="0.25">
      <c r="A988" s="91" t="s">
        <v>1342</v>
      </c>
    </row>
    <row r="989" spans="1:1" x14ac:dyDescent="0.25">
      <c r="A989" s="91" t="s">
        <v>1343</v>
      </c>
    </row>
    <row r="990" spans="1:1" x14ac:dyDescent="0.25">
      <c r="A990" s="91" t="s">
        <v>1344</v>
      </c>
    </row>
    <row r="991" spans="1:1" x14ac:dyDescent="0.25">
      <c r="A991" s="91" t="s">
        <v>1345</v>
      </c>
    </row>
    <row r="992" spans="1:1" x14ac:dyDescent="0.25">
      <c r="A992" s="91" t="s">
        <v>1346</v>
      </c>
    </row>
    <row r="993" spans="1:1" x14ac:dyDescent="0.25">
      <c r="A993" s="91" t="s">
        <v>1347</v>
      </c>
    </row>
    <row r="994" spans="1:1" x14ac:dyDescent="0.25">
      <c r="A994" s="91" t="s">
        <v>1348</v>
      </c>
    </row>
    <row r="995" spans="1:1" x14ac:dyDescent="0.25">
      <c r="A995" s="91" t="s">
        <v>1349</v>
      </c>
    </row>
    <row r="996" spans="1:1" x14ac:dyDescent="0.25">
      <c r="A996" s="91" t="s">
        <v>1350</v>
      </c>
    </row>
    <row r="997" spans="1:1" x14ac:dyDescent="0.25">
      <c r="A997" s="91" t="s">
        <v>1351</v>
      </c>
    </row>
    <row r="998" spans="1:1" x14ac:dyDescent="0.25">
      <c r="A998" s="91" t="s">
        <v>1352</v>
      </c>
    </row>
    <row r="999" spans="1:1" x14ac:dyDescent="0.25">
      <c r="A999" s="91" t="s">
        <v>1353</v>
      </c>
    </row>
    <row r="1000" spans="1:1" x14ac:dyDescent="0.25">
      <c r="A1000" s="91" t="s">
        <v>1354</v>
      </c>
    </row>
    <row r="1001" spans="1:1" x14ac:dyDescent="0.25">
      <c r="A1001" s="91" t="s">
        <v>1355</v>
      </c>
    </row>
    <row r="1002" spans="1:1" x14ac:dyDescent="0.25">
      <c r="A1002" s="91" t="s">
        <v>1356</v>
      </c>
    </row>
    <row r="1003" spans="1:1" x14ac:dyDescent="0.25">
      <c r="A1003" s="91" t="s">
        <v>1357</v>
      </c>
    </row>
    <row r="1004" spans="1:1" x14ac:dyDescent="0.25">
      <c r="A1004" s="91" t="s">
        <v>1358</v>
      </c>
    </row>
    <row r="1005" spans="1:1" x14ac:dyDescent="0.25">
      <c r="A1005" s="91" t="s">
        <v>1359</v>
      </c>
    </row>
    <row r="1006" spans="1:1" x14ac:dyDescent="0.25">
      <c r="A1006" s="91" t="s">
        <v>1360</v>
      </c>
    </row>
    <row r="1007" spans="1:1" ht="30" x14ac:dyDescent="0.25">
      <c r="A1007" s="91" t="s">
        <v>1361</v>
      </c>
    </row>
    <row r="1008" spans="1:1" ht="30" x14ac:dyDescent="0.25">
      <c r="A1008" s="91" t="s">
        <v>1362</v>
      </c>
    </row>
    <row r="1009" spans="1:1" x14ac:dyDescent="0.25">
      <c r="A1009" s="91" t="s">
        <v>1363</v>
      </c>
    </row>
    <row r="1010" spans="1:1" x14ac:dyDescent="0.25">
      <c r="A1010" s="91" t="s">
        <v>1364</v>
      </c>
    </row>
    <row r="1011" spans="1:1" x14ac:dyDescent="0.25">
      <c r="A1011" s="91" t="s">
        <v>1365</v>
      </c>
    </row>
    <row r="1012" spans="1:1" x14ac:dyDescent="0.25">
      <c r="A1012" s="91" t="s">
        <v>1366</v>
      </c>
    </row>
    <row r="1013" spans="1:1" x14ac:dyDescent="0.25">
      <c r="A1013" s="91" t="s">
        <v>1367</v>
      </c>
    </row>
    <row r="1014" spans="1:1" x14ac:dyDescent="0.25">
      <c r="A1014" s="91" t="s">
        <v>1368</v>
      </c>
    </row>
    <row r="1015" spans="1:1" x14ac:dyDescent="0.25">
      <c r="A1015" s="91" t="s">
        <v>1369</v>
      </c>
    </row>
    <row r="1016" spans="1:1" x14ac:dyDescent="0.25">
      <c r="A1016" s="91" t="s">
        <v>1370</v>
      </c>
    </row>
    <row r="1017" spans="1:1" x14ac:dyDescent="0.25">
      <c r="A1017" s="91" t="s">
        <v>1371</v>
      </c>
    </row>
    <row r="1018" spans="1:1" x14ac:dyDescent="0.25">
      <c r="A1018" s="91" t="s">
        <v>1372</v>
      </c>
    </row>
    <row r="1019" spans="1:1" x14ac:dyDescent="0.25">
      <c r="A1019" s="91" t="s">
        <v>1373</v>
      </c>
    </row>
    <row r="1020" spans="1:1" x14ac:dyDescent="0.25">
      <c r="A1020" s="91" t="s">
        <v>1374</v>
      </c>
    </row>
    <row r="1021" spans="1:1" x14ac:dyDescent="0.25">
      <c r="A1021" s="91" t="s">
        <v>1375</v>
      </c>
    </row>
    <row r="1022" spans="1:1" x14ac:dyDescent="0.25">
      <c r="A1022" s="91" t="s">
        <v>1376</v>
      </c>
    </row>
    <row r="1023" spans="1:1" x14ac:dyDescent="0.25">
      <c r="A1023" s="91" t="s">
        <v>1377</v>
      </c>
    </row>
    <row r="1024" spans="1:1" x14ac:dyDescent="0.25">
      <c r="A1024" s="91" t="s">
        <v>1378</v>
      </c>
    </row>
    <row r="1025" spans="1:1" x14ac:dyDescent="0.25">
      <c r="A1025" s="91" t="s">
        <v>1379</v>
      </c>
    </row>
    <row r="1026" spans="1:1" x14ac:dyDescent="0.25">
      <c r="A1026" s="91" t="s">
        <v>1380</v>
      </c>
    </row>
    <row r="1027" spans="1:1" ht="30" x14ac:dyDescent="0.25">
      <c r="A1027" s="91" t="s">
        <v>1381</v>
      </c>
    </row>
    <row r="1028" spans="1:1" x14ac:dyDescent="0.25">
      <c r="A1028" s="91" t="s">
        <v>1382</v>
      </c>
    </row>
    <row r="1029" spans="1:1" x14ac:dyDescent="0.25">
      <c r="A1029" s="91" t="s">
        <v>1383</v>
      </c>
    </row>
    <row r="1030" spans="1:1" x14ac:dyDescent="0.25">
      <c r="A1030" s="91" t="s">
        <v>1384</v>
      </c>
    </row>
    <row r="1031" spans="1:1" x14ac:dyDescent="0.25">
      <c r="A1031" s="91" t="s">
        <v>1385</v>
      </c>
    </row>
    <row r="1032" spans="1:1" x14ac:dyDescent="0.25">
      <c r="A1032" s="91" t="s">
        <v>1386</v>
      </c>
    </row>
    <row r="1033" spans="1:1" x14ac:dyDescent="0.25">
      <c r="A1033" s="91" t="s">
        <v>1387</v>
      </c>
    </row>
    <row r="1034" spans="1:1" x14ac:dyDescent="0.25">
      <c r="A1034" s="91" t="s">
        <v>1388</v>
      </c>
    </row>
    <row r="1035" spans="1:1" x14ac:dyDescent="0.25">
      <c r="A1035" s="91" t="s">
        <v>1389</v>
      </c>
    </row>
    <row r="1036" spans="1:1" x14ac:dyDescent="0.25">
      <c r="A1036" s="91" t="s">
        <v>1390</v>
      </c>
    </row>
    <row r="1037" spans="1:1" x14ac:dyDescent="0.25">
      <c r="A1037" s="91" t="s">
        <v>1391</v>
      </c>
    </row>
    <row r="1038" spans="1:1" x14ac:dyDescent="0.25">
      <c r="A1038" s="91" t="s">
        <v>1392</v>
      </c>
    </row>
    <row r="1039" spans="1:1" x14ac:dyDescent="0.25">
      <c r="A1039" s="91" t="s">
        <v>1393</v>
      </c>
    </row>
    <row r="1040" spans="1:1" x14ac:dyDescent="0.25">
      <c r="A1040" s="91" t="s">
        <v>1394</v>
      </c>
    </row>
    <row r="1041" spans="1:1" x14ac:dyDescent="0.25">
      <c r="A1041" s="91" t="s">
        <v>1395</v>
      </c>
    </row>
    <row r="1042" spans="1:1" x14ac:dyDescent="0.25">
      <c r="A1042" s="91" t="s">
        <v>1396</v>
      </c>
    </row>
    <row r="1043" spans="1:1" x14ac:dyDescent="0.25">
      <c r="A1043" s="91" t="s">
        <v>1397</v>
      </c>
    </row>
    <row r="1044" spans="1:1" x14ac:dyDescent="0.25">
      <c r="A1044" s="91" t="s">
        <v>1398</v>
      </c>
    </row>
    <row r="1045" spans="1:1" x14ac:dyDescent="0.25">
      <c r="A1045" s="91" t="s">
        <v>1399</v>
      </c>
    </row>
    <row r="1046" spans="1:1" x14ac:dyDescent="0.25">
      <c r="A1046" s="91" t="s">
        <v>1400</v>
      </c>
    </row>
    <row r="1047" spans="1:1" x14ac:dyDescent="0.25">
      <c r="A1047" s="91" t="s">
        <v>1401</v>
      </c>
    </row>
    <row r="1048" spans="1:1" x14ac:dyDescent="0.25">
      <c r="A1048" s="91" t="s">
        <v>1402</v>
      </c>
    </row>
    <row r="1049" spans="1:1" x14ac:dyDescent="0.25">
      <c r="A1049" s="91" t="s">
        <v>1403</v>
      </c>
    </row>
    <row r="1050" spans="1:1" x14ac:dyDescent="0.25">
      <c r="A1050" s="91" t="s">
        <v>1404</v>
      </c>
    </row>
    <row r="1051" spans="1:1" x14ac:dyDescent="0.25">
      <c r="A1051" s="91" t="s">
        <v>1405</v>
      </c>
    </row>
    <row r="1052" spans="1:1" x14ac:dyDescent="0.25">
      <c r="A1052" s="91" t="s">
        <v>1406</v>
      </c>
    </row>
    <row r="1053" spans="1:1" x14ac:dyDescent="0.25">
      <c r="A1053" s="91" t="s">
        <v>1407</v>
      </c>
    </row>
    <row r="1054" spans="1:1" x14ac:dyDescent="0.25">
      <c r="A1054" s="91" t="s">
        <v>1408</v>
      </c>
    </row>
    <row r="1055" spans="1:1" x14ac:dyDescent="0.25">
      <c r="A1055" s="91" t="s">
        <v>1409</v>
      </c>
    </row>
    <row r="1056" spans="1:1" x14ac:dyDescent="0.25">
      <c r="A1056" s="91" t="s">
        <v>1410</v>
      </c>
    </row>
    <row r="1057" spans="1:1" x14ac:dyDescent="0.25">
      <c r="A1057" s="91" t="s">
        <v>1411</v>
      </c>
    </row>
    <row r="1058" spans="1:1" x14ac:dyDescent="0.25">
      <c r="A1058" s="91" t="s">
        <v>1412</v>
      </c>
    </row>
    <row r="1059" spans="1:1" x14ac:dyDescent="0.25">
      <c r="A1059" s="91" t="s">
        <v>1413</v>
      </c>
    </row>
    <row r="1060" spans="1:1" x14ac:dyDescent="0.25">
      <c r="A1060" s="91" t="s">
        <v>1414</v>
      </c>
    </row>
    <row r="1061" spans="1:1" x14ac:dyDescent="0.25">
      <c r="A1061" s="91" t="s">
        <v>1415</v>
      </c>
    </row>
    <row r="1062" spans="1:1" x14ac:dyDescent="0.25">
      <c r="A1062" s="91" t="s">
        <v>1416</v>
      </c>
    </row>
    <row r="1063" spans="1:1" x14ac:dyDescent="0.25">
      <c r="A1063" s="91" t="s">
        <v>1417</v>
      </c>
    </row>
    <row r="1064" spans="1:1" ht="30" x14ac:dyDescent="0.25">
      <c r="A1064" s="91" t="s">
        <v>1418</v>
      </c>
    </row>
    <row r="1065" spans="1:1" x14ac:dyDescent="0.25">
      <c r="A1065" s="91" t="s">
        <v>1419</v>
      </c>
    </row>
    <row r="1066" spans="1:1" x14ac:dyDescent="0.25">
      <c r="A1066" s="91" t="s">
        <v>1420</v>
      </c>
    </row>
    <row r="1067" spans="1:1" ht="30" x14ac:dyDescent="0.25">
      <c r="A1067" s="91" t="s">
        <v>1421</v>
      </c>
    </row>
    <row r="1068" spans="1:1" x14ac:dyDescent="0.25">
      <c r="A1068" s="91" t="s">
        <v>1422</v>
      </c>
    </row>
    <row r="1069" spans="1:1" x14ac:dyDescent="0.25">
      <c r="A1069" s="91" t="s">
        <v>1423</v>
      </c>
    </row>
    <row r="1070" spans="1:1" x14ac:dyDescent="0.25">
      <c r="A1070" s="91" t="s">
        <v>1424</v>
      </c>
    </row>
    <row r="1071" spans="1:1" x14ac:dyDescent="0.25">
      <c r="A1071" s="91" t="s">
        <v>1425</v>
      </c>
    </row>
    <row r="1072" spans="1:1" x14ac:dyDescent="0.25">
      <c r="A1072" s="91" t="s">
        <v>1426</v>
      </c>
    </row>
    <row r="1073" spans="1:1" x14ac:dyDescent="0.25">
      <c r="A1073" s="91" t="s">
        <v>1427</v>
      </c>
    </row>
    <row r="1074" spans="1:1" x14ac:dyDescent="0.25">
      <c r="A1074" s="91" t="s">
        <v>1428</v>
      </c>
    </row>
    <row r="1076" spans="1:1" x14ac:dyDescent="0.25">
      <c r="A1076" s="92" t="s">
        <v>1429</v>
      </c>
    </row>
  </sheetData>
  <hyperlinks>
    <hyperlink ref="A3" r:id="rId1" location="ohBoostVersion" display="http://quantlib.org/quantlibxl/func_ohutils.html - ohBoostVersion"/>
    <hyperlink ref="A4" r:id="rId2" location="ohEnumeratedClass" display="http://quantlib.org/quantlibxl/func_enumerations.html - ohEnumeratedClass"/>
    <hyperlink ref="A5" r:id="rId3" location="ohEnumeratedPair" display="http://quantlib.org/quantlibxl/func_enumerations.html - ohEnumeratedPair"/>
    <hyperlink ref="A6" r:id="rId4" location="ohEnumeratedType" display="http://quantlib.org/quantlibxl/func_enumerations.html - ohEnumeratedType"/>
    <hyperlink ref="A7" r:id="rId5" location="ohFilter" display="http://quantlib.org/quantlibxl/func_ohutils.html - ohFilter"/>
    <hyperlink ref="A8" r:id="rId6" location="ohFunctionCount" display="http://quantlib.org/quantlibxl/func_ohutils.html - ohFunctionCount"/>
    <hyperlink ref="A9" r:id="rId7" location="ohGroup" display="http://quantlib.org/quantlibxl/func_group.html - ohGroup"/>
    <hyperlink ref="A10" r:id="rId8" location="ohGroupList" display="http://quantlib.org/quantlibxl/func_group.html - ohGroupList"/>
    <hyperlink ref="A11" r:id="rId9" location="ohGroupSize" display="http://quantlib.org/quantlibxl/func_group.html - ohGroupSize"/>
    <hyperlink ref="A12" r:id="rId10" location="ohListEnumeratedClasses" display="http://quantlib.org/quantlibxl/func_enumerations.html - ohListEnumeratedClasses"/>
    <hyperlink ref="A13" r:id="rId11" location="ohListEnumeratedPairs" display="http://quantlib.org/quantlibxl/func_enumerations.html - ohListEnumeratedPairs"/>
    <hyperlink ref="A14" r:id="rId12" location="ohListEnumeratedTypes" display="http://quantlib.org/quantlibxl/func_enumerations.html - ohListEnumeratedTypes"/>
    <hyperlink ref="A15" r:id="rId13" location="ohLogFile" display="http://quantlib.org/quantlibxl/func_logging.html - ohLogFile"/>
    <hyperlink ref="A16" r:id="rId14" location="ohLogLevel" display="http://quantlib.org/quantlibxl/func_logging.html - ohLogLevel"/>
    <hyperlink ref="A17" r:id="rId15" location="ohLogSetConsole" display="http://quantlib.org/quantlibxl/func_logging.html - ohLogSetConsole"/>
    <hyperlink ref="A18" r:id="rId16" location="ohLogSetFile" display="http://quantlib.org/quantlibxl/func_logging.html - ohLogSetFile"/>
    <hyperlink ref="A19" r:id="rId17" location="ohLogSetLevel" display="http://quantlib.org/quantlibxl/func_logging.html - ohLogSetLevel"/>
    <hyperlink ref="A20" r:id="rId18" location="ohLogWriteMessage" display="http://quantlib.org/quantlibxl/func_logging.html - ohLogWriteMessage"/>
    <hyperlink ref="A21" r:id="rId19" location="ohObjectCallerAddress" display="http://quantlib.org/quantlibxl/func_objects.html - ohObjectCallerAddress"/>
    <hyperlink ref="A22" r:id="rId20" location="ohObjectCallerKey" display="http://quantlib.org/quantlibxl/func_objects.html - ohObjectCallerKey"/>
    <hyperlink ref="A23" r:id="rId21" location="ohObjectClassName" display="http://quantlib.org/quantlibxl/func_objects.html - ohObjectClassName"/>
    <hyperlink ref="A24" r:id="rId22" location="ohObjectCreationTime" display="http://quantlib.org/quantlibxl/func_objects.html - ohObjectCreationTime"/>
    <hyperlink ref="A25" r:id="rId23" location="ohObjectExists" display="http://quantlib.org/quantlibxl/func_objects.html - ohObjectExists"/>
    <hyperlink ref="A26" r:id="rId24" location="ohObjectIsOrphan" display="http://quantlib.org/quantlibxl/func_objects.html - ohObjectIsOrphan"/>
    <hyperlink ref="A27" r:id="rId25" location="ohObjectIsPermanent" display="http://quantlib.org/quantlibxl/func_objects.html - ohObjectIsPermanent"/>
    <hyperlink ref="A28" r:id="rId26" location="ohObjectLoad" display="http://quantlib.org/quantlibxl/func_serialization.html - ohObjectLoad"/>
    <hyperlink ref="A29" r:id="rId27" location="ohObjectLoadString" display="http://quantlib.org/quantlibxl/func_serialization.html - ohObjectLoadString"/>
    <hyperlink ref="A30" r:id="rId28" location="ohObjectPrecedentIDs" display="http://quantlib.org/quantlibxl/func_objects.html - ohObjectPrecedentIDs"/>
    <hyperlink ref="A31" r:id="rId29" location="ohObjectPropertyNames" display="http://quantlib.org/quantlibxl/func_valueobjects.html - ohObjectPropertyNames"/>
    <hyperlink ref="A32" r:id="rId30" location="ohObjectPropertyValues" display="http://quantlib.org/quantlibxl/func_valueobjects.html - ohObjectPropertyValues"/>
    <hyperlink ref="A33" r:id="rId31" location="ohObjectPropertyValues2" display="http://quantlib.org/quantlibxl/func_valueobjects.html - ohObjectPropertyValues2"/>
    <hyperlink ref="A34" r:id="rId32" location="ohObjectSave" display="http://quantlib.org/quantlibxl/func_serialization.html - ohObjectSave"/>
    <hyperlink ref="A35" r:id="rId33" location="ohObjectSaveString" display="http://quantlib.org/quantlibxl/func_serialization.html - ohObjectSaveString"/>
    <hyperlink ref="A36" r:id="rId34" location="ohObjectUpdateCounter" display="http://quantlib.org/quantlibxl/func_objects.html - ohObjectUpdateCounter"/>
    <hyperlink ref="A37" r:id="rId35" location="ohObjectUpdateTime" display="http://quantlib.org/quantlibxl/func_objects.html - ohObjectUpdateTime"/>
    <hyperlink ref="A38" r:id="rId36" location="ohPack" display="http://quantlib.org/quantlibxl/func_ohutils.html - ohPack"/>
    <hyperlink ref="A39" r:id="rId37" location="ohRange" display="http://quantlib.org/quantlibxl/func_range.html - ohRange"/>
    <hyperlink ref="A40" r:id="rId38" location="ohRangeRetrieveError" display="http://quantlib.org/quantlibxl/func_ohutils.html - ohRangeRetrieveError"/>
    <hyperlink ref="A41" r:id="rId39" location="ohRemoveInvalidColumns" display="http://quantlib.org/quantlibxl/func_ohutils.html - ohRemoveInvalidColumns"/>
    <hyperlink ref="A42" r:id="rId40" location="ohRemoveInvalidRows" display="http://quantlib.org/quantlibxl/func_ohutils.html - ohRemoveInvalidRows"/>
    <hyperlink ref="A43" r:id="rId41" location="ohRepositoryCollectGarbage" display="http://quantlib.org/quantlibxl/func_garbagecollection.html - ohRepositoryCollectGarbage"/>
    <hyperlink ref="A44" r:id="rId42" location="ohRepositoryDeleteAllObjects" display="http://quantlib.org/quantlibxl/func_garbagecollection.html - ohRepositoryDeleteAllObjects"/>
    <hyperlink ref="A45" r:id="rId43" location="ohRepositoryDeleteObject" display="http://quantlib.org/quantlibxl/func_garbagecollection.html - ohRepositoryDeleteObject"/>
    <hyperlink ref="A46" r:id="rId44" location="ohRepositoryListObjectIDs" display="http://quantlib.org/quantlibxl/func_garbagecollection.html - ohRepositoryListObjectIDs"/>
    <hyperlink ref="A47" r:id="rId45" location="ohRepositoryLogAllObjects" display="http://quantlib.org/quantlibxl/func_garbagecollection.html - ohRepositoryLogAllObjects"/>
    <hyperlink ref="A48" r:id="rId46" location="ohRepositoryLogObject" display="http://quantlib.org/quantlibxl/func_garbagecollection.html - ohRepositoryLogObject"/>
    <hyperlink ref="A49" r:id="rId47" location="ohRepositoryObjectCount" display="http://quantlib.org/quantlibxl/func_garbagecollection.html - ohRepositoryObjectCount"/>
    <hyperlink ref="A50" r:id="rId48" location="ohStack" display="http://quantlib.org/quantlibxl/func_ohutils.html - ohStack"/>
    <hyperlink ref="A51" r:id="rId49" location="ohStringConcatenate" display="http://quantlib.org/quantlibxl/func_ohutils.html - ohStringConcatenate"/>
    <hyperlink ref="A52" r:id="rId50" location="ohStringSplit" display="http://quantlib.org/quantlibxl/func_ohutils.html - ohStringSplit"/>
    <hyperlink ref="A53" r:id="rId51" location="ohTrigger" display="http://quantlib.org/quantlibxl/func_ohutils.html - ohTrigger"/>
    <hyperlink ref="A54" r:id="rId52" location="ohVbaError" display="http://quantlib.org/quantlibxl/func_ohutils.html - ohVbaError"/>
    <hyperlink ref="A55" r:id="rId53" location="ohVersion" display="http://quantlib.org/quantlibxl/func_ohutils.html - ohVersion"/>
    <hyperlink ref="A56" r:id="rId54" location="qlAbcdAtmVolCurve" display="http://quantlib.org/quantlibxl/func_volatilities.html - qlAbcdAtmVolCurve"/>
    <hyperlink ref="A57" r:id="rId55" location="qlAbcdAtmVolCurveA" display="http://quantlib.org/quantlibxl/func_volatilities.html - qlAbcdAtmVolCurveA"/>
    <hyperlink ref="A58" r:id="rId56" location="qlAbcdAtmVolCurveB" display="http://quantlib.org/quantlibxl/func_volatilities.html - qlAbcdAtmVolCurveB"/>
    <hyperlink ref="A59" r:id="rId57" location="qlAbcdAtmVolCurveC" display="http://quantlib.org/quantlibxl/func_volatilities.html - qlAbcdAtmVolCurveC"/>
    <hyperlink ref="A60" r:id="rId58" location="qlAbcdAtmVolCurveD" display="http://quantlib.org/quantlibxl/func_volatilities.html - qlAbcdAtmVolCurveD"/>
    <hyperlink ref="A61" r:id="rId59" location="qlAbcdAtmVolCurveK" display="http://quantlib.org/quantlibxl/func_volatilities.html - qlAbcdAtmVolCurveK"/>
    <hyperlink ref="A62" r:id="rId60" location="qlAbcdAtmVolCurveKatOptionTenors" display="http://quantlib.org/quantlibxl/func_volatilities.html - qlAbcdAtmVolCurveKatOptionTenors"/>
    <hyperlink ref="A63" r:id="rId61" location="qlAbcdAtmVolCurveMaxError" display="http://quantlib.org/quantlibxl/func_volatilities.html - qlAbcdAtmVolCurveMaxError"/>
    <hyperlink ref="A64" r:id="rId62" location="qlAbcdAtmVolCurveOptionDates" display="http://quantlib.org/quantlibxl/func_volatilities.html - qlAbcdAtmVolCurveOptionDates"/>
    <hyperlink ref="A65" r:id="rId63" location="qlAbcdAtmVolCurveOptionTenors" display="http://quantlib.org/quantlibxl/func_volatilities.html - qlAbcdAtmVolCurveOptionTenors"/>
    <hyperlink ref="A66" r:id="rId64" location="qlAbcdAtmVolCurveOptionTenorsInInterpolation" display="http://quantlib.org/quantlibxl/func_volatilities.html - qlAbcdAtmVolCurveOptionTenorsInInterpolation"/>
    <hyperlink ref="A67" r:id="rId65" location="qlAbcdAtmVolCurveOptionTimes" display="http://quantlib.org/quantlibxl/func_volatilities.html - qlAbcdAtmVolCurveOptionTimes"/>
    <hyperlink ref="A68" r:id="rId66" location="qlAbcdAtmVolCurveRmsError" display="http://quantlib.org/quantlibxl/func_volatilities.html - qlAbcdAtmVolCurveRmsError"/>
    <hyperlink ref="A69" r:id="rId67" location="qlAbcdCalibration" display="http://quantlib.org/quantlibxl/func_abcd.html - qlAbcdCalibration"/>
    <hyperlink ref="A70" r:id="rId68" location="qlAbcdCalibrationA" display="http://quantlib.org/quantlibxl/func_abcd.html - qlAbcdCalibrationA"/>
    <hyperlink ref="A71" r:id="rId69" location="qlAbcdCalibrationB" display="http://quantlib.org/quantlibxl/func_abcd.html - qlAbcdCalibrationB"/>
    <hyperlink ref="A72" r:id="rId70" location="qlAbcdCalibrationC" display="http://quantlib.org/quantlibxl/func_abcd.html - qlAbcdCalibrationC"/>
    <hyperlink ref="A73" r:id="rId71" location="qlAbcdCalibrationCompute" display="http://quantlib.org/quantlibxl/func_abcd.html - qlAbcdCalibrationCompute"/>
    <hyperlink ref="A74" r:id="rId72" location="qlAbcdCalibrationD" display="http://quantlib.org/quantlibxl/func_abcd.html - qlAbcdCalibrationD"/>
    <hyperlink ref="A75" r:id="rId73" location="qlAbcdCalibrationEndCriteria" display="http://quantlib.org/quantlibxl/func_abcd.html - qlAbcdCalibrationEndCriteria"/>
    <hyperlink ref="A76" r:id="rId74" location="qlAbcdCalibrationError" display="http://quantlib.org/quantlibxl/func_abcd.html - qlAbcdCalibrationError"/>
    <hyperlink ref="A77" r:id="rId75" location="qlAbcdCalibrationK" display="http://quantlib.org/quantlibxl/func_abcd.html - qlAbcdCalibrationK"/>
    <hyperlink ref="A78" r:id="rId76" location="qlAbcdCalibrationMaxError" display="http://quantlib.org/quantlibxl/func_abcd.html - qlAbcdCalibrationMaxError"/>
    <hyperlink ref="A79" r:id="rId77" location="qlAbcdDFunction" display="http://quantlib.org/quantlibxl/func_abcd.html - qlAbcdDFunction"/>
    <hyperlink ref="A80" r:id="rId78" location="qlAbcdFunction" display="http://quantlib.org/quantlibxl/func_abcd.html - qlAbcdFunction"/>
    <hyperlink ref="A81" r:id="rId79" location="qlAbcdFunctionA" display="http://quantlib.org/quantlibxl/func_abcd.html - qlAbcdFunctionA"/>
    <hyperlink ref="A82" r:id="rId80" location="qlAbcdFunctionB" display="http://quantlib.org/quantlibxl/func_abcd.html - qlAbcdFunctionB"/>
    <hyperlink ref="A83" r:id="rId81" location="qlAbcdFunctionC" display="http://quantlib.org/quantlibxl/func_abcd.html - qlAbcdFunctionC"/>
    <hyperlink ref="A84" r:id="rId82" location="qlAbcdFunctionCovariance" display="http://quantlib.org/quantlibxl/func_abcd.html - qlAbcdFunctionCovariance"/>
    <hyperlink ref="A85" r:id="rId83" location="qlAbcdFunctionD" display="http://quantlib.org/quantlibxl/func_abcd.html - qlAbcdFunctionD"/>
    <hyperlink ref="A86" r:id="rId84" location="qlAbcdFunctionInstantaneousCovariance" display="http://quantlib.org/quantlibxl/func_abcd.html - qlAbcdFunctionInstantaneousCovariance"/>
    <hyperlink ref="A87" r:id="rId85" location="qlAbcdFunctionInstantaneousValue" display="http://quantlib.org/quantlibxl/func_abcd.html - qlAbcdFunctionInstantaneousValue"/>
    <hyperlink ref="A88" r:id="rId86" location="qlAbcdFunctionInstantaneousVariance" display="http://quantlib.org/quantlibxl/func_abcd.html - qlAbcdFunctionInstantaneousVariance"/>
    <hyperlink ref="A89" r:id="rId87" location="qlAbcdFunctionInstantaneousVolatility" display="http://quantlib.org/quantlibxl/func_abcd.html - qlAbcdFunctionInstantaneousVolatility"/>
    <hyperlink ref="A90" r:id="rId88" location="qlAbcdFunctionLongTermVolatility" display="http://quantlib.org/quantlibxl/func_abcd.html - qlAbcdFunctionLongTermVolatility"/>
    <hyperlink ref="A91" r:id="rId89" location="qlAbcdFunctionMaximumLocation" display="http://quantlib.org/quantlibxl/func_abcd.html - qlAbcdFunctionMaximumLocation"/>
    <hyperlink ref="A92" r:id="rId90" location="qlAbcdFunctionMaximumVolatility" display="http://quantlib.org/quantlibxl/func_abcd.html - qlAbcdFunctionMaximumVolatility"/>
    <hyperlink ref="A93" r:id="rId91" location="qlAbcdFunctionShortTermVolatility" display="http://quantlib.org/quantlibxl/func_abcd.html - qlAbcdFunctionShortTermVolatility"/>
    <hyperlink ref="A94" r:id="rId92" location="qlAbcdFunctionVariance" display="http://quantlib.org/quantlibxl/func_abcd.html - qlAbcdFunctionVariance"/>
    <hyperlink ref="A95" r:id="rId93" location="qlAbcdFunctionVolatility" display="http://quantlib.org/quantlibxl/func_abcd.html - qlAbcdFunctionVolatility"/>
    <hyperlink ref="A96" r:id="rId94" location="qlAbcdInterpolation" display="http://quantlib.org/quantlibxl/func_interpolation.html - qlAbcdInterpolation"/>
    <hyperlink ref="A97" r:id="rId95" location="qlAbcdInterpolationA" display="http://quantlib.org/quantlibxl/func_interpolation.html - qlAbcdInterpolationA"/>
    <hyperlink ref="A98" r:id="rId96" location="qlAbcdInterpolationB" display="http://quantlib.org/quantlibxl/func_interpolation.html - qlAbcdInterpolationB"/>
    <hyperlink ref="A99" r:id="rId97" location="qlAbcdInterpolationC" display="http://quantlib.org/quantlibxl/func_interpolation.html - qlAbcdInterpolationC"/>
    <hyperlink ref="A100" r:id="rId98" location="qlAbcdInterpolationD" display="http://quantlib.org/quantlibxl/func_interpolation.html - qlAbcdInterpolationD"/>
    <hyperlink ref="A101" r:id="rId99" location="qlAbcdInterpolationEndCriteria" display="http://quantlib.org/quantlibxl/func_interpolation.html - qlAbcdInterpolationEndCriteria"/>
    <hyperlink ref="A102" r:id="rId100" location="qlAbcdInterpolationMaxError" display="http://quantlib.org/quantlibxl/func_interpolation.html - qlAbcdInterpolationMaxError"/>
    <hyperlink ref="A103" r:id="rId101" location="qlAbcdInterpolationRmsError" display="http://quantlib.org/quantlibxl/func_interpolation.html - qlAbcdInterpolationRmsError"/>
    <hyperlink ref="A104" r:id="rId102" location="qlAbcdVol" display="http://quantlib.org/quantlibxl/func_marketmodels.html - qlAbcdVol"/>
    <hyperlink ref="A105" r:id="rId103" location="qlAccountingEngine" display="http://quantlib.org/quantlibxl/func_accountingengines.html - qlAccountingEngine"/>
    <hyperlink ref="A106" r:id="rId104" location="qlAccountingEngineMultiplePathValues" display="http://quantlib.org/quantlibxl/func_accountingengines.html - qlAccountingEngineMultiplePathValues"/>
    <hyperlink ref="A107" r:id="rId105" location="qlAddinVersion" display="http://quantlib.org/quantlibxl/func_utilities.html - qlAddinVersion"/>
    <hyperlink ref="A108" r:id="rId106" location="qlAlphaFormInverseLinear" display="http://quantlib.org/quantlibxl/func_alphaform.html - qlAlphaFormInverseLinear"/>
    <hyperlink ref="A109" r:id="rId107" location="qlAlphaFormLinearHyperbolic" display="http://quantlib.org/quantlibxl/func_alphaform.html - qlAlphaFormLinearHyperbolic"/>
    <hyperlink ref="A110" r:id="rId108" location="qlAlphaFormOperator" display="http://quantlib.org/quantlibxl/func_alphaform.html - qlAlphaFormOperator"/>
    <hyperlink ref="A111" r:id="rId109" location="qlAlphaFormSetAlpha" display="http://quantlib.org/quantlibxl/func_alphaform.html - qlAlphaFormSetAlpha"/>
    <hyperlink ref="A112" r:id="rId110" location="qlAmericanExercise" display="http://quantlib.org/quantlibxl/func_exercise.html - qlAmericanExercise"/>
    <hyperlink ref="A113" r:id="rId111" location="qlAnalyticCapFloorEngine" display="http://quantlib.org/quantlibxl/func_pricingengines.html - qlAnalyticCapFloorEngine"/>
    <hyperlink ref="A114" r:id="rId112" location="qlAnnuity" display="http://quantlib.org/quantlibxl/func_marketmodels.html - qlAnnuity"/>
    <hyperlink ref="A115" r:id="rId113" location="qlArmijoLineSearch" display="http://quantlib.org/quantlibxl/func_optimization.html - qlArmijoLineSearch"/>
    <hyperlink ref="A116" r:id="rId114" location="qlAssetSwap" display="http://quantlib.org/quantlibxl/func_assetswap.html - qlAssetSwap"/>
    <hyperlink ref="A117" r:id="rId115" location="qlAssetSwap2" display="http://quantlib.org/quantlibxl/func_assetswap.html - qlAssetSwap2"/>
    <hyperlink ref="A118" r:id="rId116" location="qlAssetSwapBondLegAnalysis" display="http://quantlib.org/quantlibxl/func_assetswap.html - qlAssetSwapBondLegAnalysis"/>
    <hyperlink ref="A119" r:id="rId117" location="qlAssetSwapFairCleanPrice" display="http://quantlib.org/quantlibxl/func_assetswap.html - qlAssetSwapFairCleanPrice"/>
    <hyperlink ref="A120" r:id="rId118" location="qlAssetSwapFairNonParRepayment" display="http://quantlib.org/quantlibxl/func_assetswap.html - qlAssetSwapFairNonParRepayment"/>
    <hyperlink ref="A121" r:id="rId119" location="qlAssetSwapFairSpread" display="http://quantlib.org/quantlibxl/func_assetswap.html - qlAssetSwapFairSpread"/>
    <hyperlink ref="A122" r:id="rId120" location="qlAssetSwapFloatingLegAnalysis" display="http://quantlib.org/quantlibxl/func_assetswap.html - qlAssetSwapFloatingLegAnalysis"/>
    <hyperlink ref="A123" r:id="rId121" location="qlAssetSwapFloatingLegBPS" display="http://quantlib.org/quantlibxl/func_assetswap.html - qlAssetSwapFloatingLegBPS"/>
    <hyperlink ref="A124" r:id="rId122" location="qlAssetSwapParSwap" display="http://quantlib.org/quantlibxl/func_assetswap.html - qlAssetSwapParSwap"/>
    <hyperlink ref="A125" r:id="rId123" location="qlAssetSwapPayBondCoupon" display="http://quantlib.org/quantlibxl/func_assetswap.html - qlAssetSwapPayBondCoupon"/>
    <hyperlink ref="A126" r:id="rId124" location="qlAtmCurve" display="http://quantlib.org/quantlibxl/func_volatilities.html - qlAtmCurve"/>
    <hyperlink ref="A127" r:id="rId125" location="qlBMAIndex" display="http://quantlib.org/quantlibxl/func_index.html - qlBMAIndex"/>
    <hyperlink ref="A128" r:id="rId126" location="qlBTP" display="http://quantlib.org/quantlibxl/func_btp.html - qlBTP"/>
    <hyperlink ref="A129" r:id="rId127" location="qlBTP2" display="http://quantlib.org/quantlibxl/func_btp.html - qlBTP2"/>
    <hyperlink ref="A130" r:id="rId128" location="qlBachelierBlackFormula" display="http://quantlib.org/quantlibxl/func_pricingengines.html - qlBachelierBlackFormula"/>
    <hyperlink ref="A131" r:id="rId129" location="qlBachelierBlackFormula2" display="http://quantlib.org/quantlibxl/func_pricingengines.html - qlBachelierBlackFormula2"/>
    <hyperlink ref="A132" r:id="rId130" location="qlBarrierOption" display="http://quantlib.org/quantlibxl/func_options.html - qlBarrierOption"/>
    <hyperlink ref="A133" r:id="rId131" location="qlBaseCorrelationLossModel" display="http://quantlib.org/quantlibxl/func_basketlossmodels.html - qlBaseCorrelationLossModel"/>
    <hyperlink ref="A134" r:id="rId132" location="qlBaseCorrelationTermStructure" display="http://quantlib.org/quantlibxl/func_credit.html - qlBaseCorrelationTermStructure"/>
    <hyperlink ref="A135" r:id="rId133" location="qlBaseCorrelationValue" display="http://quantlib.org/quantlibxl/func_credit.html - qlBaseCorrelationValue"/>
    <hyperlink ref="A136" r:id="rId134" location="qlBermudanExercise" display="http://quantlib.org/quantlibxl/func_exercise.html - qlBermudanExercise"/>
    <hyperlink ref="A137" r:id="rId135" location="qlBinomialPricingEngine" display="http://quantlib.org/quantlibxl/func_pricingengines.html - qlBinomialPricingEngine"/>
    <hyperlink ref="A138" r:id="rId136" location="qlBlackAtmVolCurveAtmVariance" display="http://quantlib.org/quantlibxl/func_volatilities.html - qlBlackAtmVolCurveAtmVariance"/>
    <hyperlink ref="A139" r:id="rId137" location="qlBlackAtmVolCurveAtmVariance2" display="http://quantlib.org/quantlibxl/func_volatilities.html - qlBlackAtmVolCurveAtmVariance2"/>
    <hyperlink ref="A140" r:id="rId138" location="qlBlackAtmVolCurveAtmVariance3" display="http://quantlib.org/quantlibxl/func_volatilities.html - qlBlackAtmVolCurveAtmVariance3"/>
    <hyperlink ref="A141" r:id="rId139" location="qlBlackAtmVolCurveAtmVol" display="http://quantlib.org/quantlibxl/func_volatilities.html - qlBlackAtmVolCurveAtmVol"/>
    <hyperlink ref="A142" r:id="rId140" location="qlBlackAtmVolCurveAtmVol2" display="http://quantlib.org/quantlibxl/func_volatilities.html - qlBlackAtmVolCurveAtmVol2"/>
    <hyperlink ref="A143" r:id="rId141" location="qlBlackAtmVolCurveAtmVol3" display="http://quantlib.org/quantlibxl/func_volatilities.html - qlBlackAtmVolCurveAtmVol3"/>
    <hyperlink ref="A144" r:id="rId142" location="qlBlackCalculator" display="http://quantlib.org/quantlibxl/func_pricingengines.html - qlBlackCalculator"/>
    <hyperlink ref="A145" r:id="rId143" location="qlBlackCalculator2" display="http://quantlib.org/quantlibxl/func_pricingengines.html - qlBlackCalculator2"/>
    <hyperlink ref="A146" r:id="rId144" location="qlBlackCalculatorAlpha" display="http://quantlib.org/quantlibxl/func_pricingengines.html - qlBlackCalculatorAlpha"/>
    <hyperlink ref="A147" r:id="rId145" location="qlBlackCalculatorBeta" display="http://quantlib.org/quantlibxl/func_pricingengines.html - qlBlackCalculatorBeta"/>
    <hyperlink ref="A148" r:id="rId146" location="qlBlackCalculatorDelta" display="http://quantlib.org/quantlibxl/func_pricingengines.html - qlBlackCalculatorDelta"/>
    <hyperlink ref="A149" r:id="rId147" location="qlBlackCalculatorDeltaForward" display="http://quantlib.org/quantlibxl/func_pricingengines.html - qlBlackCalculatorDeltaForward"/>
    <hyperlink ref="A150" r:id="rId148" location="qlBlackCalculatorDividendRho" display="http://quantlib.org/quantlibxl/func_pricingengines.html - qlBlackCalculatorDividendRho"/>
    <hyperlink ref="A151" r:id="rId149" location="qlBlackCalculatorElasticity" display="http://quantlib.org/quantlibxl/func_pricingengines.html - qlBlackCalculatorElasticity"/>
    <hyperlink ref="A152" r:id="rId150" location="qlBlackCalculatorElasticityForward" display="http://quantlib.org/quantlibxl/func_pricingengines.html - qlBlackCalculatorElasticityForward"/>
    <hyperlink ref="A153" r:id="rId151" location="qlBlackCalculatorGamma" display="http://quantlib.org/quantlibxl/func_pricingengines.html - qlBlackCalculatorGamma"/>
    <hyperlink ref="A154" r:id="rId152" location="qlBlackCalculatorGammaForward" display="http://quantlib.org/quantlibxl/func_pricingengines.html - qlBlackCalculatorGammaForward"/>
    <hyperlink ref="A155" r:id="rId153" location="qlBlackCalculatorItmAssetProbability" display="http://quantlib.org/quantlibxl/func_pricingengines.html - qlBlackCalculatorItmAssetProbability"/>
    <hyperlink ref="A156" r:id="rId154" location="qlBlackCalculatorItmCashProbability" display="http://quantlib.org/quantlibxl/func_pricingengines.html - qlBlackCalculatorItmCashProbability"/>
    <hyperlink ref="A157" r:id="rId155" location="qlBlackCalculatorRho" display="http://quantlib.org/quantlibxl/func_pricingengines.html - qlBlackCalculatorRho"/>
    <hyperlink ref="A158" r:id="rId156" location="qlBlackCalculatorStrikeSensitivity" display="http://quantlib.org/quantlibxl/func_pricingengines.html - qlBlackCalculatorStrikeSensitivity"/>
    <hyperlink ref="A159" r:id="rId157" location="qlBlackCalculatorTheta" display="http://quantlib.org/quantlibxl/func_pricingengines.html - qlBlackCalculatorTheta"/>
    <hyperlink ref="A160" r:id="rId158" location="qlBlackCalculatorThetaPerDay" display="http://quantlib.org/quantlibxl/func_pricingengines.html - qlBlackCalculatorThetaPerDay"/>
    <hyperlink ref="A161" r:id="rId159" location="qlBlackCalculatorValue" display="http://quantlib.org/quantlibxl/func_pricingengines.html - qlBlackCalculatorValue"/>
    <hyperlink ref="A162" r:id="rId160" location="qlBlackCalculatorVega" display="http://quantlib.org/quantlibxl/func_pricingengines.html - qlBlackCalculatorVega"/>
    <hyperlink ref="A163" r:id="rId161" location="qlBlackCapFloorEngine" display="http://quantlib.org/quantlibxl/func_pricingengines.html - qlBlackCapFloorEngine"/>
    <hyperlink ref="A164" r:id="rId162" location="qlBlackCapFloorEngine2" display="http://quantlib.org/quantlibxl/func_pricingengines.html - qlBlackCapFloorEngine2"/>
    <hyperlink ref="A165" r:id="rId163" location="qlBlackCdsOptionEngine" display="http://quantlib.org/quantlibxl/func_credit.html - qlBlackCdsOptionEngine"/>
    <hyperlink ref="A166" r:id="rId164" location="qlBlackConstantVol" display="http://quantlib.org/quantlibxl/func_volatilities.html - qlBlackConstantVol"/>
    <hyperlink ref="A167" r:id="rId165" location="qlBlackFormula" display="http://quantlib.org/quantlibxl/func_pricingengines.html - qlBlackFormula"/>
    <hyperlink ref="A168" r:id="rId166" location="qlBlackFormula2" display="http://quantlib.org/quantlibxl/func_pricingengines.html - qlBlackFormula2"/>
    <hyperlink ref="A169" r:id="rId167" location="qlBlackFormulaCashItmProbability" display="http://quantlib.org/quantlibxl/func_pricingengines.html - qlBlackFormulaCashItmProbability"/>
    <hyperlink ref="A170" r:id="rId168" location="qlBlackFormulaCashItmProbability2" display="http://quantlib.org/quantlibxl/func_pricingengines.html - qlBlackFormulaCashItmProbability2"/>
    <hyperlink ref="A171" r:id="rId169" location="qlBlackFormulaImpliedStdDev" display="http://quantlib.org/quantlibxl/func_pricingengines.html - qlBlackFormulaImpliedStdDev"/>
    <hyperlink ref="A172" r:id="rId170" location="qlBlackFormulaImpliedStdDev2" display="http://quantlib.org/quantlibxl/func_pricingengines.html - qlBlackFormulaImpliedStdDev2"/>
    <hyperlink ref="A173" r:id="rId171" location="qlBlackFormulaImpliedStdDevApproximation" display="http://quantlib.org/quantlibxl/func_pricingengines.html - qlBlackFormulaImpliedStdDevApproximation"/>
    <hyperlink ref="A174" r:id="rId172" location="qlBlackFormulaImpliedStdDevApproximation2" display="http://quantlib.org/quantlibxl/func_pricingengines.html - qlBlackFormulaImpliedStdDevApproximation2"/>
    <hyperlink ref="A175" r:id="rId173" location="qlBlackFormulaStdDevDerivative" display="http://quantlib.org/quantlibxl/func_pricingengines.html - qlBlackFormulaStdDevDerivative"/>
    <hyperlink ref="A176" r:id="rId174" location="qlBlackFormulaStdDevDerivative2" display="http://quantlib.org/quantlibxl/func_pricingengines.html - qlBlackFormulaStdDevDerivative2"/>
    <hyperlink ref="A177" r:id="rId175" location="qlBlackScholesCalculator" display="http://quantlib.org/quantlibxl/func_pricingengines.html - qlBlackScholesCalculator"/>
    <hyperlink ref="A178" r:id="rId176" location="qlBlackScholesCalculator2" display="http://quantlib.org/quantlibxl/func_pricingengines.html - qlBlackScholesCalculator2"/>
    <hyperlink ref="A179" r:id="rId177" location="qlBlackScholesCalculatorDelta" display="http://quantlib.org/quantlibxl/func_pricingengines.html - qlBlackScholesCalculatorDelta"/>
    <hyperlink ref="A180" r:id="rId178" location="qlBlackScholesCalculatorElasticity" display="http://quantlib.org/quantlibxl/func_pricingengines.html - qlBlackScholesCalculatorElasticity"/>
    <hyperlink ref="A181" r:id="rId179" location="qlBlackScholesCalculatorGamma" display="http://quantlib.org/quantlibxl/func_pricingengines.html - qlBlackScholesCalculatorGamma"/>
    <hyperlink ref="A182" r:id="rId180" location="qlBlackScholesCalculatorTheta" display="http://quantlib.org/quantlibxl/func_pricingengines.html - qlBlackScholesCalculatorTheta"/>
    <hyperlink ref="A183" r:id="rId181" location="qlBlackScholesCalculatorThetaPerDay" display="http://quantlib.org/quantlibxl/func_pricingengines.html - qlBlackScholesCalculatorThetaPerDay"/>
    <hyperlink ref="A184" r:id="rId182" location="qlBlackSwaptionEngine" display="http://quantlib.org/quantlibxl/func_pricingengines.html - qlBlackSwaptionEngine"/>
    <hyperlink ref="A185" r:id="rId183" location="qlBlackSwaptionEngine2" display="http://quantlib.org/quantlibxl/func_pricingengines.html - qlBlackSwaptionEngine2"/>
    <hyperlink ref="A186" r:id="rId184" location="qlBlackVarianceSurface" display="http://quantlib.org/quantlibxl/func_volatilities.html - qlBlackVarianceSurface"/>
    <hyperlink ref="A187" r:id="rId185" location="qlBlackVolTermStructureBlackForwardVariance" display="http://quantlib.org/quantlibxl/func_volatilities.html - qlBlackVolTermStructureBlackForwardVariance"/>
    <hyperlink ref="A188" r:id="rId186" location="qlBlackVolTermStructureBlackForwardVol" display="http://quantlib.org/quantlibxl/func_volatilities.html - qlBlackVolTermStructureBlackForwardVol"/>
    <hyperlink ref="A189" r:id="rId187" location="qlBlackVolTermStructureBlackVariance" display="http://quantlib.org/quantlibxl/func_volatilities.html - qlBlackVolTermStructureBlackVariance"/>
    <hyperlink ref="A190" r:id="rId188" location="qlBlackVolTermStructureBlackVol" display="http://quantlib.org/quantlibxl/func_volatilities.html - qlBlackVolTermStructureBlackVol"/>
    <hyperlink ref="A191" r:id="rId189" location="qlBond" display="http://quantlib.org/quantlibxl/func_bonds.html - qlBond"/>
    <hyperlink ref="A192" r:id="rId190" location="qlBondAccrualDays" display="http://quantlib.org/quantlibxl/func_bonds.html - qlBondAccrualDays"/>
    <hyperlink ref="A193" r:id="rId191" location="qlBondAccrualEndDate" display="http://quantlib.org/quantlibxl/func_bonds.html - qlBondAccrualEndDate"/>
    <hyperlink ref="A194" r:id="rId192" location="qlBondAccrualPeriod" display="http://quantlib.org/quantlibxl/func_bonds.html - qlBondAccrualPeriod"/>
    <hyperlink ref="A195" r:id="rId193" location="qlBondAccrualStartDate" display="http://quantlib.org/quantlibxl/func_bonds.html - qlBondAccrualStartDate"/>
    <hyperlink ref="A196" r:id="rId194" location="qlBondAccruedAmount" display="http://quantlib.org/quantlibxl/func_bonds.html - qlBondAccruedAmount"/>
    <hyperlink ref="A197" r:id="rId195" location="qlBondAccruedDays" display="http://quantlib.org/quantlibxl/func_bonds.html - qlBondAccruedDays"/>
    <hyperlink ref="A198" r:id="rId196" location="qlBondAccruedPeriod" display="http://quantlib.org/quantlibxl/func_bonds.html - qlBondAccruedPeriod"/>
    <hyperlink ref="A199" r:id="rId197" location="qlBondAlive" display="http://quantlib.org/quantlibxl/func_bonds.html - qlBondAlive"/>
    <hyperlink ref="A200" r:id="rId198" location="qlBondAtmRateFromYieldTermStructure" display="http://quantlib.org/quantlibxl/func_bonds.html - qlBondAtmRateFromYieldTermStructure"/>
    <hyperlink ref="A201" r:id="rId199" location="qlBondBpsFromYield" display="http://quantlib.org/quantlibxl/func_bonds.html - qlBondBpsFromYield"/>
    <hyperlink ref="A202" r:id="rId200" location="qlBondBpsFromYieldTermStructure" display="http://quantlib.org/quantlibxl/func_bonds.html - qlBondBpsFromYieldTermStructure"/>
    <hyperlink ref="A203" r:id="rId201" location="qlBondCalendar" display="http://quantlib.org/quantlibxl/func_bonds.html - qlBondCalendar"/>
    <hyperlink ref="A204" r:id="rId202" location="qlBondCleanPrice" display="http://quantlib.org/quantlibxl/func_bonds.html - qlBondCleanPrice"/>
    <hyperlink ref="A205" r:id="rId203" location="qlBondCleanPriceFromYield" display="http://quantlib.org/quantlibxl/func_bonds.html - qlBondCleanPriceFromYield"/>
    <hyperlink ref="A206" r:id="rId204" location="qlBondCleanPriceFromYieldTermStructure" display="http://quantlib.org/quantlibxl/func_bonds.html - qlBondCleanPriceFromYieldTermStructure"/>
    <hyperlink ref="A207" r:id="rId205" location="qlBondCleanPriceFromZSpread" display="http://quantlib.org/quantlibxl/func_bonds.html - qlBondCleanPriceFromZSpread"/>
    <hyperlink ref="A208" r:id="rId206" location="qlBondConvexityFromYield" display="http://quantlib.org/quantlibxl/func_bonds.html - qlBondConvexityFromYield"/>
    <hyperlink ref="A209" r:id="rId207" location="qlBondCurrency" display="http://quantlib.org/quantlibxl/func_bonds.html - qlBondCurrency"/>
    <hyperlink ref="A210" r:id="rId208" location="qlBondDescription" display="http://quantlib.org/quantlibxl/func_bonds.html - qlBondDescription"/>
    <hyperlink ref="A211" r:id="rId209" location="qlBondDirtyPriceFromYield" display="http://quantlib.org/quantlibxl/func_bonds.html - qlBondDirtyPriceFromYield"/>
    <hyperlink ref="A212" r:id="rId210" location="qlBondDurationFromYield" display="http://quantlib.org/quantlibxl/func_bonds.html - qlBondDurationFromYield"/>
    <hyperlink ref="A213" r:id="rId211" location="qlBondEngine" display="http://quantlib.org/quantlibxl/func_pricingengines.html - qlBondEngine"/>
    <hyperlink ref="A214" r:id="rId212" location="qlBondFlowAnalysis" display="http://quantlib.org/quantlibxl/func_bonds.html - qlBondFlowAnalysis"/>
    <hyperlink ref="A215" r:id="rId213" location="qlBondHelper" display="http://quantlib.org/quantlibxl/func_ratehelpers.html - qlBondHelper"/>
    <hyperlink ref="A216" r:id="rId214" location="qlBondIsTradable" display="http://quantlib.org/quantlibxl/func_bonds.html - qlBondIsTradable"/>
    <hyperlink ref="A217" r:id="rId215" location="qlBondIssueDate" display="http://quantlib.org/quantlibxl/func_bonds.html - qlBondIssueDate"/>
    <hyperlink ref="A218" r:id="rId216" location="qlBondMaturityDate" display="http://quantlib.org/quantlibxl/func_bonds.html - qlBondMaturityDate"/>
    <hyperlink ref="A219" r:id="rId217" location="qlBondMaturityLookup" display="http://quantlib.org/quantlibxl/func_bonds.html - qlBondMaturityLookup"/>
    <hyperlink ref="A220" r:id="rId218" location="qlBondMaturitySort" display="http://quantlib.org/quantlibxl/func_bonds.html - qlBondMaturitySort"/>
    <hyperlink ref="A221" r:id="rId219" location="qlBondNextCashFlowAmount" display="http://quantlib.org/quantlibxl/func_bonds.html - qlBondNextCashFlowAmount"/>
    <hyperlink ref="A222" r:id="rId220" location="qlBondNextCashFlowDate" display="http://quantlib.org/quantlibxl/func_bonds.html - qlBondNextCashFlowDate"/>
    <hyperlink ref="A223" r:id="rId221" location="qlBondNextCouponRate" display="http://quantlib.org/quantlibxl/func_bonds.html - qlBondNextCouponRate"/>
    <hyperlink ref="A224" r:id="rId222" location="qlBondNotional" display="http://quantlib.org/quantlibxl/func_bonds.html - qlBondNotional"/>
    <hyperlink ref="A225" r:id="rId223" location="qlBondNotionals" display="http://quantlib.org/quantlibxl/func_bonds.html - qlBondNotionals"/>
    <hyperlink ref="A226" r:id="rId224" location="qlBondPreviousCashFlowAmount" display="http://quantlib.org/quantlibxl/func_bonds.html - qlBondPreviousCashFlowAmount"/>
    <hyperlink ref="A227" r:id="rId225" location="qlBondPreviousCashFlowDate" display="http://quantlib.org/quantlibxl/func_bonds.html - qlBondPreviousCashFlowDate"/>
    <hyperlink ref="A228" r:id="rId226" location="qlBondPreviousCouponRate" display="http://quantlib.org/quantlibxl/func_bonds.html - qlBondPreviousCouponRate"/>
    <hyperlink ref="A229" r:id="rId227" location="qlBondRedemptionAmount" display="http://quantlib.org/quantlibxl/func_bonds.html - qlBondRedemptionAmount"/>
    <hyperlink ref="A230" r:id="rId228" location="qlBondRedemptionDate" display="http://quantlib.org/quantlibxl/func_bonds.html - qlBondRedemptionDate"/>
    <hyperlink ref="A231" r:id="rId229" location="qlBondReferencePeriodEnd" display="http://quantlib.org/quantlibxl/func_bonds.html - qlBondReferencePeriodEnd"/>
    <hyperlink ref="A232" r:id="rId230" location="qlBondReferencePeriodStart" display="http://quantlib.org/quantlibxl/func_bonds.html - qlBondReferencePeriodStart"/>
    <hyperlink ref="A233" r:id="rId231" location="qlBondSetCouponPricer" display="http://quantlib.org/quantlibxl/func_bonds.html - qlBondSetCouponPricer"/>
    <hyperlink ref="A234" r:id="rId232" location="qlBondSetCouponPricers" display="http://quantlib.org/quantlibxl/func_bonds.html - qlBondSetCouponPricers"/>
    <hyperlink ref="A235" r:id="rId233" location="qlBondSettlementDate" display="http://quantlib.org/quantlibxl/func_bonds.html - qlBondSettlementDate"/>
    <hyperlink ref="A236" r:id="rId234" location="qlBondSettlementDays" display="http://quantlib.org/quantlibxl/func_bonds.html - qlBondSettlementDays"/>
    <hyperlink ref="A237" r:id="rId235" location="qlBondStartDate" display="http://quantlib.org/quantlibxl/func_bonds.html - qlBondStartDate"/>
    <hyperlink ref="A238" r:id="rId236" location="qlBondYieldFromCleanPrice" display="http://quantlib.org/quantlibxl/func_bonds.html - qlBondYieldFromCleanPrice"/>
    <hyperlink ref="A239" r:id="rId237" location="qlBondZSpreadFromCleanPrice" display="http://quantlib.org/quantlibxl/func_bonds.html - qlBondZSpreadFromCleanPrice"/>
    <hyperlink ref="A240" r:id="rId238" location="qlBrowseCmsMarket" display="http://quantlib.org/quantlibxl/func_cmsmarket.html - qlBrowseCmsMarket"/>
    <hyperlink ref="A241" r:id="rId239" location="qlBucketAnalysis" display="http://quantlib.org/quantlibxl/func_quotes.html - qlBucketAnalysis"/>
    <hyperlink ref="A242" r:id="rId240" location="qlBucketAnalysisDelta" display="http://quantlib.org/quantlibxl/func_quotes.html - qlBucketAnalysisDelta"/>
    <hyperlink ref="A243" r:id="rId241" location="qlBucketAnalysisDelta2" display="http://quantlib.org/quantlibxl/func_quotes.html - qlBucketAnalysisDelta2"/>
    <hyperlink ref="A244" r:id="rId242" location="qlCCTEU" display="http://quantlib.org/quantlibxl/func_btp.html - qlCCTEU"/>
    <hyperlink ref="A245" r:id="rId243" location="qlCDSOption" display="http://quantlib.org/quantlibxl/func_credit.html - qlCDSOption"/>
    <hyperlink ref="A246" r:id="rId244" location="qlCMSMMDriftCalculator" display="http://quantlib.org/quantlibxl/func_driftcalculators.html - qlCMSMMDriftCalculator"/>
    <hyperlink ref="A247" r:id="rId245" location="qlCMSMMDriftCalculatorCompute" display="http://quantlib.org/quantlibxl/func_driftcalculators.html - qlCMSMMDriftCalculatorCompute"/>
    <hyperlink ref="A248" r:id="rId246" location="qlCMSwapCurveState" display="http://quantlib.org/quantlibxl/func_curvestate.html - qlCMSwapCurveState"/>
    <hyperlink ref="A249" r:id="rId247" location="qlCMSwapCurveStateSetOnCMSwapRates" display="http://quantlib.org/quantlibxl/func_curvestate.html - qlCMSwapCurveStateSetOnCMSwapRates"/>
    <hyperlink ref="A250" r:id="rId248" location="qlCTSMMCapletAlphaFormCalibration" display="http://quantlib.org/quantlibxl/func_ctsmmcapletcalibration.html - qlCTSMMCapletAlphaFormCalibration"/>
    <hyperlink ref="A251" r:id="rId249" location="qlCTSMMCapletAlphaFormCalibrationAlpha" display="http://quantlib.org/quantlibxl/func_ctsmmcapletcalibration.html - qlCTSMMCapletAlphaFormCalibrationAlpha"/>
    <hyperlink ref="A252" r:id="rId250" location="qlCTSMMCapletCalibrationCalibrate" display="http://quantlib.org/quantlibxl/func_ctsmmcapletcalibration.html - qlCTSMMCapletCalibrationCalibrate"/>
    <hyperlink ref="A253" r:id="rId251" location="qlCTSMMCapletCalibrationCapletMaxError" display="http://quantlib.org/quantlibxl/func_ctsmmcapletcalibration.html - qlCTSMMCapletCalibrationCapletMaxError"/>
    <hyperlink ref="A254" r:id="rId252" location="qlCTSMMCapletCalibrationCapletRmsError" display="http://quantlib.org/quantlibxl/func_ctsmmcapletcalibration.html - qlCTSMMCapletCalibrationCapletRmsError"/>
    <hyperlink ref="A255" r:id="rId253" location="qlCTSMMCapletCalibrationDeformationSize" display="http://quantlib.org/quantlibxl/func_ctsmmcapletcalibration.html - qlCTSMMCapletCalibrationDeformationSize"/>
    <hyperlink ref="A256" r:id="rId254" location="qlCTSMMCapletCalibrationFailures" display="http://quantlib.org/quantlibxl/func_ctsmmcapletcalibration.html - qlCTSMMCapletCalibrationFailures"/>
    <hyperlink ref="A257" r:id="rId255" location="qlCTSMMCapletCalibrationMarketCapletVols" display="http://quantlib.org/quantlibxl/func_ctsmmcapletcalibration.html - qlCTSMMCapletCalibrationMarketCapletVols"/>
    <hyperlink ref="A258" r:id="rId256" location="qlCTSMMCapletCalibrationMarketSwaptionVols" display="http://quantlib.org/quantlibxl/func_ctsmmcapletcalibration.html - qlCTSMMCapletCalibrationMarketSwaptionVols"/>
    <hyperlink ref="A259" r:id="rId257" location="qlCTSMMCapletCalibrationModelCapletVols" display="http://quantlib.org/quantlibxl/func_ctsmmcapletcalibration.html - qlCTSMMCapletCalibrationModelCapletVols"/>
    <hyperlink ref="A260" r:id="rId258" location="qlCTSMMCapletCalibrationModelSwaptionVols" display="http://quantlib.org/quantlibxl/func_ctsmmcapletcalibration.html - qlCTSMMCapletCalibrationModelSwaptionVols"/>
    <hyperlink ref="A261" r:id="rId259" location="qlCTSMMCapletCalibrationSwapPseudoRoot" display="http://quantlib.org/quantlibxl/func_ctsmmcapletcalibration.html - qlCTSMMCapletCalibrationSwapPseudoRoot"/>
    <hyperlink ref="A262" r:id="rId260" location="qlCTSMMCapletCalibrationSwaptionMaxError" display="http://quantlib.org/quantlibxl/func_ctsmmcapletcalibration.html - qlCTSMMCapletCalibrationSwaptionMaxError"/>
    <hyperlink ref="A263" r:id="rId261" location="qlCTSMMCapletCalibrationSwaptionRmsError" display="http://quantlib.org/quantlibxl/func_ctsmmcapletcalibration.html - qlCTSMMCapletCalibrationSwaptionRmsError"/>
    <hyperlink ref="A264" r:id="rId262" location="qlCTSMMCapletCalibrationTimeDependentCalibratedSwaptionVols" display="http://quantlib.org/quantlibxl/func_ctsmmcapletcalibration.html - qlCTSMMCapletCalibrationTimeDependentCalibratedSwaptionVols"/>
    <hyperlink ref="A265" r:id="rId263" location="qlCTSMMCapletCalibrationTimeDependentUnCalibratedSwaptionVols" display="http://quantlib.org/quantlibxl/func_ctsmmcapletcalibration.html - qlCTSMMCapletCalibrationTimeDependentUnCalibratedSwaptionVols"/>
    <hyperlink ref="A266" r:id="rId264" location="qlCTSMMCapletMaxHomogeneityCalibration" display="http://quantlib.org/quantlibxl/func_ctsmmcapletcalibration.html - qlCTSMMCapletMaxHomogeneityCalibration"/>
    <hyperlink ref="A267" r:id="rId265" location="qlCTSMMCapletOriginalCalibration" display="http://quantlib.org/quantlibxl/func_ctsmmcapletcalibration.html - qlCTSMMCapletOriginalCalibration"/>
    <hyperlink ref="A268" r:id="rId266" location="qlCaAsianOption" display="http://quantlib.org/quantlibxl/func_options.html - qlCaAsianOption"/>
    <hyperlink ref="A269" r:id="rId267" location="qlCalendarAddHoliday" display="http://quantlib.org/quantlibxl/func_calendar.html - qlCalendarAddHoliday"/>
    <hyperlink ref="A270" r:id="rId268" location="qlCalendarAdjust" display="http://quantlib.org/quantlibxl/func_calendar.html - qlCalendarAdjust"/>
    <hyperlink ref="A271" r:id="rId269" location="qlCalendarAdvance" display="http://quantlib.org/quantlibxl/func_calendar.html - qlCalendarAdvance"/>
    <hyperlink ref="A272" r:id="rId270" location="qlCalendarBusinessDaysBetween" display="http://quantlib.org/quantlibxl/func_calendar.html - qlCalendarBusinessDaysBetween"/>
    <hyperlink ref="A273" r:id="rId271" location="qlCalendarEndOfMonth" display="http://quantlib.org/quantlibxl/func_calendar.html - qlCalendarEndOfMonth"/>
    <hyperlink ref="A274" r:id="rId272" location="qlCalendarHolidayList" display="http://quantlib.org/quantlibxl/func_calendar.html - qlCalendarHolidayList"/>
    <hyperlink ref="A275" r:id="rId273" location="qlCalendarIsBusinessDay" display="http://quantlib.org/quantlibxl/func_calendar.html - qlCalendarIsBusinessDay"/>
    <hyperlink ref="A276" r:id="rId274" location="qlCalendarIsEndOfMonth" display="http://quantlib.org/quantlibxl/func_calendar.html - qlCalendarIsEndOfMonth"/>
    <hyperlink ref="A277" r:id="rId275" location="qlCalendarIsHoliday" display="http://quantlib.org/quantlibxl/func_calendar.html - qlCalendarIsHoliday"/>
    <hyperlink ref="A278" r:id="rId276" location="qlCalendarName" display="http://quantlib.org/quantlibxl/func_calendar.html - qlCalendarName"/>
    <hyperlink ref="A279" r:id="rId277" location="qlCalendarRemoveHoliday" display="http://quantlib.org/quantlibxl/func_calendar.html - qlCalendarRemoveHoliday"/>
    <hyperlink ref="A280" r:id="rId278" location="qlCapFloor" display="http://quantlib.org/quantlibxl/func_capfloor.html - qlCapFloor"/>
    <hyperlink ref="A281" r:id="rId279" location="qlCapFloorAtmRate" display="http://quantlib.org/quantlibxl/func_capfloor.html - qlCapFloorAtmRate"/>
    <hyperlink ref="A282" r:id="rId280" location="qlCapFloorCapRates" display="http://quantlib.org/quantlibxl/func_capfloor.html - qlCapFloorCapRates"/>
    <hyperlink ref="A283" r:id="rId281" location="qlCapFloorFloorRates" display="http://quantlib.org/quantlibxl/func_capfloor.html - qlCapFloorFloorRates"/>
    <hyperlink ref="A284" r:id="rId282" location="qlCapFloorImpliedVolatility" display="http://quantlib.org/quantlibxl/func_capfloor.html - qlCapFloorImpliedVolatility"/>
    <hyperlink ref="A285" r:id="rId283" location="qlCapFloorLegAnalysis" display="http://quantlib.org/quantlibxl/func_capfloor.html - qlCapFloorLegAnalysis"/>
    <hyperlink ref="A286" r:id="rId284" location="qlCapFloorMaturityDate" display="http://quantlib.org/quantlibxl/func_capfloor.html - qlCapFloorMaturityDate"/>
    <hyperlink ref="A287" r:id="rId285" location="qlCapFloorStartDate" display="http://quantlib.org/quantlibxl/func_capfloor.html - qlCapFloorStartDate"/>
    <hyperlink ref="A288" r:id="rId286" location="qlCapFloorTermVTSVolatility" display="http://quantlib.org/quantlibxl/func_capletvolstructure.html - qlCapFloorTermVTSVolatility"/>
    <hyperlink ref="A289" r:id="rId287" location="qlCapFloorTermVTSVolatility2" display="http://quantlib.org/quantlibxl/func_capletvolstructure.html - qlCapFloorTermVTSVolatility2"/>
    <hyperlink ref="A290" r:id="rId288" location="qlCapFloorTermVolCurve" display="http://quantlib.org/quantlibxl/func_capletvolstructure.html - qlCapFloorTermVolCurve"/>
    <hyperlink ref="A291" r:id="rId289" location="qlCapFloorTermVolCurveOptionDates" display="http://quantlib.org/quantlibxl/func_capletvolstructure.html - qlCapFloorTermVolCurveOptionDates"/>
    <hyperlink ref="A292" r:id="rId290" location="qlCapFloorTermVolCurveOptionTenors" display="http://quantlib.org/quantlibxl/func_capletvolstructure.html - qlCapFloorTermVolCurveOptionTenors"/>
    <hyperlink ref="A293" r:id="rId291" location="qlCapFloorTermVolSurface" display="http://quantlib.org/quantlibxl/func_capletvolstructure.html - qlCapFloorTermVolSurface"/>
    <hyperlink ref="A294" r:id="rId292" location="qlCapFloorTermVolSurfaceOptionDates" display="http://quantlib.org/quantlibxl/func_capletvolstructure.html - qlCapFloorTermVolSurfaceOptionDates"/>
    <hyperlink ref="A295" r:id="rId293" location="qlCapFloorTermVolSurfaceOptionTenors" display="http://quantlib.org/quantlibxl/func_capletvolstructure.html - qlCapFloorTermVolSurfaceOptionTenors"/>
    <hyperlink ref="A296" r:id="rId294" location="qlCapFloorTermVolSurfaceStrikes" display="http://quantlib.org/quantlibxl/func_capletvolstructure.html - qlCapFloorTermVolSurfaceStrikes"/>
    <hyperlink ref="A297" r:id="rId295" location="qlCapFloorType" display="http://quantlib.org/quantlibxl/func_capfloor.html - qlCapFloorType"/>
    <hyperlink ref="A298" r:id="rId296" location="qlCdsCouponLegNPV" display="http://quantlib.org/quantlibxl/func_credit.html - qlCdsCouponLegNPV"/>
    <hyperlink ref="A299" r:id="rId297" location="qlCdsDefaultLegNPV" display="http://quantlib.org/quantlibxl/func_credit.html - qlCdsDefaultLegNPV"/>
    <hyperlink ref="A300" r:id="rId298" location="qlCdsFairSpread" display="http://quantlib.org/quantlibxl/func_credit.html - qlCdsFairSpread"/>
    <hyperlink ref="A301" r:id="rId299" location="qlCdsFairUpfront" display="http://quantlib.org/quantlibxl/func_credit.html - qlCdsFairUpfront"/>
    <hyperlink ref="A302" r:id="rId300" location="qlCdsOptionImpliedVol" display="http://quantlib.org/quantlibxl/func_credit.html - qlCdsOptionImpliedVol"/>
    <hyperlink ref="A303" r:id="rId301" location="qlCholeskyDecomposition" display="http://quantlib.org/quantlibxl/func_mathf.html - qlCholeskyDecomposition"/>
    <hyperlink ref="A304" r:id="rId302" location="qlCmSwapForwardJacobian" display="http://quantlib.org/quantlibxl/func_marketmodels.html - qlCmSwapForwardJacobian"/>
    <hyperlink ref="A305" r:id="rId303" location="qlCmSwapZedMatrix" display="http://quantlib.org/quantlibxl/func_marketmodels.html - qlCmSwapZedMatrix"/>
    <hyperlink ref="A306" r:id="rId304" location="qlCmsCouponPricer" display="http://quantlib.org/quantlibxl/func_couponvectors.html - qlCmsCouponPricer"/>
    <hyperlink ref="A307" r:id="rId305" location="qlCmsLeg" display="http://quantlib.org/quantlibxl/func_couponvectors.html - qlCmsLeg"/>
    <hyperlink ref="A308" r:id="rId306" location="qlCmsMarket" display="http://quantlib.org/quantlibxl/func_cmsmarket.html - qlCmsMarket"/>
    <hyperlink ref="A309" r:id="rId307" location="qlCmsMarketCalibration" display="http://quantlib.org/quantlibxl/func_cmsmarketcalibration.html - qlCmsMarketCalibration"/>
    <hyperlink ref="A310" r:id="rId308" location="qlCmsMarketCalibrationCompute" display="http://quantlib.org/quantlibxl/func_cmsmarketcalibration.html - qlCmsMarketCalibrationCompute"/>
    <hyperlink ref="A311" r:id="rId309" location="qlCmsMarketCalibrationDenseSabrParameters" display="http://quantlib.org/quantlibxl/func_cmsmarketcalibration.html - qlCmsMarketCalibrationDenseSabrParameters"/>
    <hyperlink ref="A312" r:id="rId310" location="qlCmsMarketCalibrationElapsed" display="http://quantlib.org/quantlibxl/func_cmsmarketcalibration.html - qlCmsMarketCalibrationElapsed"/>
    <hyperlink ref="A313" r:id="rId311" location="qlCmsMarketCalibrationEndCriteria" display="http://quantlib.org/quantlibxl/func_cmsmarketcalibration.html - qlCmsMarketCalibrationEndCriteria"/>
    <hyperlink ref="A314" r:id="rId312" location="qlCmsMarketCalibrationError" display="http://quantlib.org/quantlibxl/func_cmsmarketcalibration.html - qlCmsMarketCalibrationError"/>
    <hyperlink ref="A315" r:id="rId313" location="qlCmsMarketCalibrationSparseSabrParameters" display="http://quantlib.org/quantlibxl/func_cmsmarketcalibration.html - qlCmsMarketCalibrationSparseSabrParameters"/>
    <hyperlink ref="A316" r:id="rId314" location="qlCmsRateBond" display="http://quantlib.org/quantlibxl/func_bonds.html - qlCmsRateBond"/>
    <hyperlink ref="A317" r:id="rId315" location="qlCmsZeroLeg" display="http://quantlib.org/quantlibxl/func_couponvectors.html - qlCmsZeroLeg"/>
    <hyperlink ref="A318" r:id="rId316" location="qlCoinitialSwapForwardJacobian" display="http://quantlib.org/quantlibxl/func_marketmodels.html - qlCoinitialSwapForwardJacobian"/>
    <hyperlink ref="A319" r:id="rId317" location="qlCoinitialSwapZedMatrix" display="http://quantlib.org/quantlibxl/func_marketmodels.html - qlCoinitialSwapZedMatrix"/>
    <hyperlink ref="A320" r:id="rId318" location="qlCompositeQuote" display="http://quantlib.org/quantlibxl/func_quotes.html - qlCompositeQuote"/>
    <hyperlink ref="A321" r:id="rId319" location="qlConjugateGradient" display="http://quantlib.org/quantlibxl/func_optimization.html - qlConjugateGradient"/>
    <hyperlink ref="A322" r:id="rId320" location="qlConstantMaturitySwapAnnuitiesFromDiscountRatios" display="http://quantlib.org/quantlibxl/func_curvestate.html - qlConstantMaturitySwapAnnuitiesFromDiscountRatios"/>
    <hyperlink ref="A323" r:id="rId321" location="qlConstantMaturitySwapRatesFromDiscountRatios" display="http://quantlib.org/quantlibxl/func_curvestate.html - qlConstantMaturitySwapRatesFromDiscountRatios"/>
    <hyperlink ref="A324" r:id="rId322" location="qlConstantOptionletVolatility" display="http://quantlib.org/quantlibxl/func_capletvolstructure.html - qlConstantOptionletVolatility"/>
    <hyperlink ref="A325" r:id="rId323" location="qlConstantSwaptionVolatility" display="http://quantlib.org/quantlibxl/func_swaptionvolstructure.html - qlConstantSwaptionVolatility"/>
    <hyperlink ref="A326" r:id="rId324" location="qlConundrumPricerByNumericalIntegration" display="http://quantlib.org/quantlibxl/func_couponvectors.html - qlConundrumPricerByNumericalIntegration"/>
    <hyperlink ref="A327" r:id="rId325" location="qlConundrumPricerByNumericalIntegrationUpperLimit" display="http://quantlib.org/quantlibxl/func_couponvectors.html - qlConundrumPricerByNumericalIntegrationUpperLimit"/>
    <hyperlink ref="A328" r:id="rId326" location="qlCotSwapFromFwdCorrelation" display="http://quantlib.org/quantlibxl/func_correlation.html - qlCotSwapFromFwdCorrelation"/>
    <hyperlink ref="A329" r:id="rId327" location="qlCotSwapToFwdAdapter" display="http://quantlib.org/quantlibxl/func_marketmodels.html - qlCotSwapToFwdAdapter"/>
    <hyperlink ref="A330" r:id="rId328" location="qlCoterminalSwapAnnuitiesFromDiscountRatios" display="http://quantlib.org/quantlibxl/func_curvestate.html - qlCoterminalSwapAnnuitiesFromDiscountRatios"/>
    <hyperlink ref="A331" r:id="rId329" location="qlCoterminalSwapCurveState" display="http://quantlib.org/quantlibxl/func_curvestate.html - qlCoterminalSwapCurveState"/>
    <hyperlink ref="A332" r:id="rId330" location="qlCoterminalSwapCurveStateSetOnCoterminalSwapRates" display="http://quantlib.org/quantlibxl/func_curvestate.html - qlCoterminalSwapCurveStateSetOnCoterminalSwapRates"/>
    <hyperlink ref="A333" r:id="rId331" location="qlCoterminalSwapForwardJacobian" display="http://quantlib.org/quantlibxl/func_marketmodels.html - qlCoterminalSwapForwardJacobian"/>
    <hyperlink ref="A334" r:id="rId332" location="qlCoterminalSwapRatesFromDiscountRatios" display="http://quantlib.org/quantlibxl/func_curvestate.html - qlCoterminalSwapRatesFromDiscountRatios"/>
    <hyperlink ref="A335" r:id="rId333" location="qlCoterminalSwapZedMatrix" display="http://quantlib.org/quantlibxl/func_marketmodels.html - qlCoterminalSwapZedMatrix"/>
    <hyperlink ref="A336" r:id="rId334" location="qlCovarianceDecomposition" display="http://quantlib.org/quantlibxl/func_mathf.html - qlCovarianceDecomposition"/>
    <hyperlink ref="A337" r:id="rId335" location="qlCovarianceDecompositionCorrelationMatrix" display="http://quantlib.org/quantlibxl/func_mathf.html - qlCovarianceDecompositionCorrelationMatrix"/>
    <hyperlink ref="A338" r:id="rId336" location="qlCovarianceDecompositionStandardDeviations" display="http://quantlib.org/quantlibxl/func_mathf.html - qlCovarianceDecompositionStandardDeviations"/>
    <hyperlink ref="A339" r:id="rId337" location="qlCovarianceDecompositionVariances" display="http://quantlib.org/quantlibxl/func_mathf.html - qlCovarianceDecompositionVariances"/>
    <hyperlink ref="A340" r:id="rId338" location="qlCrediBasketAttachLive" display="http://quantlib.org/quantlibxl/func_defaultbasket.html - qlCrediBasketAttachLive"/>
    <hyperlink ref="A341" r:id="rId339" location="qlCrediBasketDetachLive" display="http://quantlib.org/quantlibxl/func_defaultbasket.html - qlCrediBasketDetachLive"/>
    <hyperlink ref="A342" r:id="rId340" location="qlCreditBasket" display="http://quantlib.org/quantlibxl/func_defaultbasket.html - qlCreditBasket"/>
    <hyperlink ref="A343" r:id="rId341" location="qlCreditBasketDefaulCorrel" display="http://quantlib.org/quantlibxl/func_defaultbasket.html - qlCreditBasketDefaulCorrel"/>
    <hyperlink ref="A344" r:id="rId342" location="qlCreditBasketESF" display="http://quantlib.org/quantlibxl/func_defaultbasket.html - qlCreditBasketESF"/>
    <hyperlink ref="A345" r:id="rId343" location="qlCreditBasketLiveNotional" display="http://quantlib.org/quantlibxl/func_defaultbasket.html - qlCreditBasketLiveNotional"/>
    <hyperlink ref="A346" r:id="rId344" location="qlCreditBasketLoss" display="http://quantlib.org/quantlibxl/func_defaultbasket.html - qlCreditBasketLoss"/>
    <hyperlink ref="A347" r:id="rId345" location="qlCreditBasketNthEventP" display="http://quantlib.org/quantlibxl/func_defaultbasket.html - qlCreditBasketNthEventP"/>
    <hyperlink ref="A348" r:id="rId346" location="qlCreditBasketPercentile" display="http://quantlib.org/quantlibxl/func_defaultbasket.html - qlCreditBasketPercentile"/>
    <hyperlink ref="A349" r:id="rId347" location="qlCreditBasketProbLoss" display="http://quantlib.org/quantlibxl/func_defaultbasket.html - qlCreditBasketProbLoss"/>
    <hyperlink ref="A350" r:id="rId348" location="qlCreditBasketSetLossModel" display="http://quantlib.org/quantlibxl/func_defaultbasket.html - qlCreditBasketSetLossModel"/>
    <hyperlink ref="A351" r:id="rId349" location="qlCreditBasketSize" display="http://quantlib.org/quantlibxl/func_defaultbasket.html - qlCreditBasketSize"/>
    <hyperlink ref="A352" r:id="rId350" location="qlCreditBasketSplitLoss" display="http://quantlib.org/quantlibxl/func_defaultbasket.html - qlCreditBasketSplitLoss"/>
    <hyperlink ref="A353" r:id="rId351" location="qlCreditDefaultSwap" display="http://quantlib.org/quantlibxl/func_credit.html - qlCreditDefaultSwap"/>
    <hyperlink ref="A354" r:id="rId352" location="qlCubicInterpolation" display="http://quantlib.org/quantlibxl/func_interpolation.html - qlCubicInterpolation"/>
    <hyperlink ref="A355" r:id="rId353" location="qlCubicInterpolationACoefficients" display="http://quantlib.org/quantlibxl/func_interpolation.html - qlCubicInterpolationACoefficients"/>
    <hyperlink ref="A356" r:id="rId354" location="qlCubicInterpolationBCoefficients" display="http://quantlib.org/quantlibxl/func_interpolation.html - qlCubicInterpolationBCoefficients"/>
    <hyperlink ref="A357" r:id="rId355" location="qlCubicInterpolationCCoefficients" display="http://quantlib.org/quantlibxl/func_interpolation.html - qlCubicInterpolationCCoefficients"/>
    <hyperlink ref="A358" r:id="rId356" location="qlCubicInterpolationMonotonicityAdjustments" display="http://quantlib.org/quantlibxl/func_interpolation.html - qlCubicInterpolationMonotonicityAdjustments"/>
    <hyperlink ref="A359" r:id="rId357" location="qlCubicInterpolationPrimitiveConstants" display="http://quantlib.org/quantlibxl/func_interpolation.html - qlCubicInterpolationPrimitiveConstants"/>
    <hyperlink ref="A360" r:id="rId358" location="qlCurveStateCMSwapRates" display="http://quantlib.org/quantlibxl/func_curvestate.html - qlCurveStateCMSwapRates"/>
    <hyperlink ref="A361" r:id="rId359" location="qlCurveStateCoterminalSwapRates" display="http://quantlib.org/quantlibxl/func_curvestate.html - qlCurveStateCoterminalSwapRates"/>
    <hyperlink ref="A362" r:id="rId360" location="qlCurveStateForwardRates" display="http://quantlib.org/quantlibxl/func_curvestate.html - qlCurveStateForwardRates"/>
    <hyperlink ref="A363" r:id="rId361" location="qlCurveStateRateTaus" display="http://quantlib.org/quantlibxl/func_curvestate.html - qlCurveStateRateTaus"/>
    <hyperlink ref="A364" r:id="rId362" location="qlCurveStateRateTimes" display="http://quantlib.org/quantlibxl/func_curvestate.html - qlCurveStateRateTimes"/>
    <hyperlink ref="A365" r:id="rId363" location="qlDaAsianOption" display="http://quantlib.org/quantlibxl/func_options.html - qlDaAsianOption"/>
    <hyperlink ref="A366" r:id="rId364" location="qlDateEndOfMonth" display="http://quantlib.org/quantlibxl/func_date.html - qlDateEndOfMonth"/>
    <hyperlink ref="A367" r:id="rId365" location="qlDateIsEndOfMonth" display="http://quantlib.org/quantlibxl/func_date.html - qlDateIsEndOfMonth"/>
    <hyperlink ref="A368" r:id="rId366" location="qlDateIsLeap" display="http://quantlib.org/quantlibxl/func_date.html - qlDateIsLeap"/>
    <hyperlink ref="A369" r:id="rId367" location="qlDateMaxDate" display="http://quantlib.org/quantlibxl/func_date.html - qlDateMaxDate"/>
    <hyperlink ref="A370" r:id="rId368" location="qlDateMinDate" display="http://quantlib.org/quantlibxl/func_date.html - qlDateMinDate"/>
    <hyperlink ref="A371" r:id="rId369" location="qlDateNextWeekday" display="http://quantlib.org/quantlibxl/func_date.html - qlDateNextWeekday"/>
    <hyperlink ref="A372" r:id="rId370" location="qlDateNthWeekday" display="http://quantlib.org/quantlibxl/func_date.html - qlDateNthWeekday"/>
    <hyperlink ref="A373" r:id="rId371" location="qlDatedOISRateHelper" display="http://quantlib.org/quantlibxl/func_ratehelpers.html - qlDatedOISRateHelper"/>
    <hyperlink ref="A374" r:id="rId372" location="qlDayCounterDayCount" display="http://quantlib.org/quantlibxl/func_daycounter.html - qlDayCounterDayCount"/>
    <hyperlink ref="A375" r:id="rId373" location="qlDayCounterName" display="http://quantlib.org/quantlibxl/func_daycounter.html - qlDayCounterName"/>
    <hyperlink ref="A376" r:id="rId374" location="qlDayCounterYearFraction" display="http://quantlib.org/quantlibxl/func_daycounter.html - qlDayCounterYearFraction"/>
    <hyperlink ref="A377" r:id="rId375" location="qlDefaultEvent" display="http://quantlib.org/quantlibxl/func_credit.html - qlDefaultEvent"/>
    <hyperlink ref="A378" r:id="rId376" location="qlDefaultTSDefaultProbability" display="http://quantlib.org/quantlibxl/func_defaulttermstructures.html - qlDefaultTSDefaultProbability"/>
    <hyperlink ref="A379" r:id="rId377" location="qlDelta" display="http://quantlib.org/quantlibxl/func_options.html - qlDelta"/>
    <hyperlink ref="A380" r:id="rId378" location="qlDeltaForward" display="http://quantlib.org/quantlibxl/func_options.html - qlDeltaForward"/>
    <hyperlink ref="A381" r:id="rId379" location="qlDenseSabrParameters" display="http://quantlib.org/quantlibxl/func_swaptionvolstructure.html - qlDenseSabrParameters"/>
    <hyperlink ref="A382" r:id="rId380" location="qlDepositRateHelper" display="http://quantlib.org/quantlibxl/func_ratehelpers.html - qlDepositRateHelper"/>
    <hyperlink ref="A383" r:id="rId381" location="qlDepositRateHelper2" display="http://quantlib.org/quantlibxl/func_ratehelpers.html - qlDepositRateHelper2"/>
    <hyperlink ref="A384" r:id="rId382" location="qlDigitalCmsLeg" display="http://quantlib.org/quantlibxl/func_couponvectors.html - qlDigitalCmsLeg"/>
    <hyperlink ref="A385" r:id="rId383" location="qlDigitalIborLeg" display="http://quantlib.org/quantlibxl/func_couponvectors.html - qlDigitalIborLeg"/>
    <hyperlink ref="A386" r:id="rId384" location="qlDigitalReplication" display="http://quantlib.org/quantlibxl/func_couponvectors.html - qlDigitalReplication"/>
    <hyperlink ref="A387" r:id="rId385" location="qlDiscountCurve" display="http://quantlib.org/quantlibxl/func_termstructures.html - qlDiscountCurve"/>
    <hyperlink ref="A388" r:id="rId386" location="qlDiscountingSwapEngine" display="http://quantlib.org/quantlibxl/func_pricingengines.html - qlDiscountingSwapEngine"/>
    <hyperlink ref="A389" r:id="rId387" location="qlDividendRho" display="http://quantlib.org/quantlibxl/func_options.html - qlDividendRho"/>
    <hyperlink ref="A390" r:id="rId388" location="qlDividendVanillaOption" display="http://quantlib.org/quantlibxl/func_options.html - qlDividendVanillaOption"/>
    <hyperlink ref="A391" r:id="rId389" location="qlDoubleStickyRatchetPayoff" display="http://quantlib.org/quantlibxl/func_payoffs.html - qlDoubleStickyRatchetPayoff"/>
    <hyperlink ref="A392" r:id="rId390" location="qlECBAddDate" display="http://quantlib.org/quantlibxl/func_date.html - qlECBAddDate"/>
    <hyperlink ref="A393" r:id="rId391" location="qlECBIsECBcode" display="http://quantlib.org/quantlibxl/func_date.html - qlECBIsECBcode"/>
    <hyperlink ref="A394" r:id="rId392" location="qlECBIsECBdate" display="http://quantlib.org/quantlibxl/func_date.html - qlECBIsECBdate"/>
    <hyperlink ref="A395" r:id="rId393" location="qlECBKnownDates" display="http://quantlib.org/quantlibxl/func_date.html - qlECBKnownDates"/>
    <hyperlink ref="A396" r:id="rId394" location="qlECBNextCode" display="http://quantlib.org/quantlibxl/func_date.html - qlECBNextCode"/>
    <hyperlink ref="A397" r:id="rId395" location="qlECBNextCode2" display="http://quantlib.org/quantlibxl/func_date.html - qlECBNextCode2"/>
    <hyperlink ref="A398" r:id="rId396" location="qlECBNextDate" display="http://quantlib.org/quantlibxl/func_date.html - qlECBNextDate"/>
    <hyperlink ref="A399" r:id="rId397" location="qlECBNextDate2" display="http://quantlib.org/quantlibxl/func_date.html - qlECBNextDate2"/>
    <hyperlink ref="A400" r:id="rId398" location="qlECBNextDates" display="http://quantlib.org/quantlibxl/func_date.html - qlECBNextDates"/>
    <hyperlink ref="A401" r:id="rId399" location="qlECBRemoveDate" display="http://quantlib.org/quantlibxl/func_date.html - qlECBRemoveDate"/>
    <hyperlink ref="A402" r:id="rId400" location="qlECBcode" display="http://quantlib.org/quantlibxl/func_date.html - qlECBcode"/>
    <hyperlink ref="A403" r:id="rId401" location="qlECBdate" display="http://quantlib.org/quantlibxl/func_date.html - qlECBdate"/>
    <hyperlink ref="A404" r:id="rId402" location="qlECBdate2" display="http://quantlib.org/quantlibxl/func_date.html - qlECBdate2"/>
    <hyperlink ref="A405" r:id="rId403" location="qlElasticity" display="http://quantlib.org/quantlibxl/func_options.html - qlElasticity"/>
    <hyperlink ref="A406" r:id="rId404" location="qlEndCriteria" display="http://quantlib.org/quantlibxl/func_optimization.html - qlEndCriteria"/>
    <hyperlink ref="A407" r:id="rId405" location="qlEndCriteriaFunctionEpsilon" display="http://quantlib.org/quantlibxl/func_optimization.html - qlEndCriteriaFunctionEpsilon"/>
    <hyperlink ref="A408" r:id="rId406" location="qlEndCriteriaGradientNormEpsilon" display="http://quantlib.org/quantlibxl/func_optimization.html - qlEndCriteriaGradientNormEpsilon"/>
    <hyperlink ref="A409" r:id="rId407" location="qlEndCriteriaMaxIterations" display="http://quantlib.org/quantlibxl/func_optimization.html - qlEndCriteriaMaxIterations"/>
    <hyperlink ref="A410" r:id="rId408" location="qlEndCriteriaMaxStationaryStateIterations" display="http://quantlib.org/quantlibxl/func_optimization.html - qlEndCriteriaMaxStationaryStateIterations"/>
    <hyperlink ref="A411" r:id="rId409" location="qlEonia" display="http://quantlib.org/quantlibxl/func_index.html - qlEonia"/>
    <hyperlink ref="A412" r:id="rId410" location="qlEuribor" display="http://quantlib.org/quantlibxl/func_index.html - qlEuribor"/>
    <hyperlink ref="A413" r:id="rId411" location="qlEuribor365" display="http://quantlib.org/quantlibxl/func_index.html - qlEuribor365"/>
    <hyperlink ref="A414" r:id="rId412" location="qlEuriborSwap" display="http://quantlib.org/quantlibxl/func_index.html - qlEuriborSwap"/>
    <hyperlink ref="A415" r:id="rId413" location="qlEuriborSwapIsdaFixA" display="http://quantlib.org/quantlibxl/func_index.html - qlEuriborSwapIsdaFixA"/>
    <hyperlink ref="A416" r:id="rId414" location="qlEurodollarFuturesImpliedStdDevQuote" display="http://quantlib.org/quantlibxl/func_quotes.html - qlEurodollarFuturesImpliedStdDevQuote"/>
    <hyperlink ref="A417" r:id="rId415" location="qlEuropeanExercise" display="http://quantlib.org/quantlibxl/func_exercise.html - qlEuropeanExercise"/>
    <hyperlink ref="A418" r:id="rId416" location="qlEuropeanOption" display="http://quantlib.org/quantlibxl/func_options.html - qlEuropeanOption"/>
    <hyperlink ref="A419" r:id="rId417" location="qlEvolutionDescription" display="http://quantlib.org/quantlibxl/func_evolutiondescription.html - qlEvolutionDescription"/>
    <hyperlink ref="A420" r:id="rId418" location="qlEvolutionDescriptionEvolutionTimes" display="http://quantlib.org/quantlibxl/func_evolutiondescription.html - qlEvolutionDescriptionEvolutionTimes"/>
    <hyperlink ref="A421" r:id="rId419" location="qlEvolutionDescriptionFirstAliveRate" display="http://quantlib.org/quantlibxl/func_evolutiondescription.html - qlEvolutionDescriptionFirstAliveRate"/>
    <hyperlink ref="A422" r:id="rId420" location="qlEvolutionDescriptionFromProduct" display="http://quantlib.org/quantlibxl/func_evolutiondescription.html - qlEvolutionDescriptionFromProduct"/>
    <hyperlink ref="A423" r:id="rId421" location="qlEvolutionDescriptionNumberOfRates" display="http://quantlib.org/quantlibxl/func_evolutiondescription.html - qlEvolutionDescriptionNumberOfRates"/>
    <hyperlink ref="A424" r:id="rId422" location="qlEvolutionDescriptionNumberOfSteps" display="http://quantlib.org/quantlibxl/func_evolutiondescription.html - qlEvolutionDescriptionNumberOfSteps"/>
    <hyperlink ref="A425" r:id="rId423" location="qlEvolutionDescriptionRateTaus" display="http://quantlib.org/quantlibxl/func_evolutiondescription.html - qlEvolutionDescriptionRateTaus"/>
    <hyperlink ref="A426" r:id="rId424" location="qlEvolutionDescriptionRateTimes" display="http://quantlib.org/quantlibxl/func_evolutiondescription.html - qlEvolutionDescriptionRateTimes"/>
    <hyperlink ref="A427" r:id="rId425" location="qlExerciseDates" display="http://quantlib.org/quantlibxl/func_exercise.html - qlExerciseDates"/>
    <hyperlink ref="A428" r:id="rId426" location="qlExerciseLastDate" display="http://quantlib.org/quantlibxl/func_exercise.html - qlExerciseLastDate"/>
    <hyperlink ref="A429" r:id="rId427" location="qlExpectedTrancheLoss" display="http://quantlib.org/quantlibxl/func_defaultbasket.html - qlExpectedTrancheLoss"/>
    <hyperlink ref="A430" r:id="rId428" location="qlExponentialCorrelations" display="http://quantlib.org/quantlibxl/func_correlation.html - qlExponentialCorrelations"/>
    <hyperlink ref="A431" r:id="rId429" location="qlExponentialForwardCorrelation" display="http://quantlib.org/quantlibxl/func_correlation.html - qlExponentialForwardCorrelation"/>
    <hyperlink ref="A432" r:id="rId430" location="qlExtrapolatorEnableExtrapolation" display="http://quantlib.org/quantlibxl/func_interpolation.html - qlExtrapolatorEnableExtrapolation"/>
    <hyperlink ref="A433" r:id="rId431" location="qlFRA" display="http://quantlib.org/quantlibxl/func_forwardrateagreement.html - qlFRA"/>
    <hyperlink ref="A434" r:id="rId432" location="qlFRAforwardRate" display="http://quantlib.org/quantlibxl/func_forwardrateagreement.html - qlFRAforwardRate"/>
    <hyperlink ref="A435" r:id="rId433" location="qlFRAforwardValue" display="http://quantlib.org/quantlibxl/func_forwardrateagreement.html - qlFRAforwardValue"/>
    <hyperlink ref="A436" r:id="rId434" location="qlFRAspotValue" display="http://quantlib.org/quantlibxl/func_forwardrateagreement.html - qlFRAspotValue"/>
    <hyperlink ref="A437" r:id="rId435" location="qlFaureRsg" display="http://quantlib.org/quantlibxl/func_randomsequencegenerator.html - qlFaureRsg"/>
    <hyperlink ref="A438" r:id="rId436" location="qlFixedRateBond" display="http://quantlib.org/quantlibxl/func_bonds.html - qlFixedRateBond"/>
    <hyperlink ref="A439" r:id="rId437" location="qlFixedRateBond2" display="http://quantlib.org/quantlibxl/func_bonds.html - qlFixedRateBond2"/>
    <hyperlink ref="A440" r:id="rId438" location="qlFixedRateBondHelper" display="http://quantlib.org/quantlibxl/func_ratehelpers.html - qlFixedRateBondHelper"/>
    <hyperlink ref="A441" r:id="rId439" location="qlFixedRateLeg" display="http://quantlib.org/quantlibxl/func_couponvectors.html - qlFixedRateLeg"/>
    <hyperlink ref="A442" r:id="rId440" location="qlFixedRateLeg2" display="http://quantlib.org/quantlibxl/func_couponvectors.html - qlFixedRateLeg2"/>
    <hyperlink ref="A443" r:id="rId441" location="qlFlatForward" display="http://quantlib.org/quantlibxl/func_termstructures.html - qlFlatForward"/>
    <hyperlink ref="A444" r:id="rId442" location="qlFlatHazardRate" display="http://quantlib.org/quantlibxl/func_defaulttermstructures.html - qlFlatHazardRate"/>
    <hyperlink ref="A445" r:id="rId443" location="qlFlatSmileSection" display="http://quantlib.org/quantlibxl/func_smilesection.html - qlFlatSmileSection"/>
    <hyperlink ref="A446" r:id="rId444" location="qlFlatVol" display="http://quantlib.org/quantlibxl/func_marketmodels.html - qlFlatVol"/>
    <hyperlink ref="A447" r:id="rId445" location="qlFlatVolFactory" display="http://quantlib.org/quantlibxl/func_marketmodels.html - qlFlatVolFactory"/>
    <hyperlink ref="A448" r:id="rId446" location="qlFloatingRateBond" display="http://quantlib.org/quantlibxl/func_bonds.html - qlFloatingRateBond"/>
    <hyperlink ref="A449" r:id="rId447" location="qlForwardCurve" display="http://quantlib.org/quantlibxl/func_termstructures.html - qlForwardCurve"/>
    <hyperlink ref="A450" r:id="rId448" location="qlForwardRateIpc" display="http://quantlib.org/quantlibxl/func_marketmodelevolvers.html - qlForwardRateIpc"/>
    <hyperlink ref="A451" r:id="rId449" location="qlForwardRateNormalPc" display="http://quantlib.org/quantlibxl/func_marketmodelevolvers.html - qlForwardRateNormalPc"/>
    <hyperlink ref="A452" r:id="rId450" location="qlForwardRatePc" display="http://quantlib.org/quantlibxl/func_marketmodelevolvers.html - qlForwardRatePc"/>
    <hyperlink ref="A453" r:id="rId451" location="qlForwardSpreadedTermStructure" display="http://quantlib.org/quantlibxl/func_termstructures.html - qlForwardSpreadedTermStructure"/>
    <hyperlink ref="A454" r:id="rId452" location="qlForwardSwapQuote" display="http://quantlib.org/quantlibxl/func_quotes.html - qlForwardSwapQuote"/>
    <hyperlink ref="A455" r:id="rId453" location="qlForwardValueQuote" display="http://quantlib.org/quantlibxl/func_quotes.html - qlForwardValueQuote"/>
    <hyperlink ref="A456" r:id="rId454" location="qlForwardVanillaOption" display="http://quantlib.org/quantlibxl/func_options.html - qlForwardVanillaOption"/>
    <hyperlink ref="A457" r:id="rId455" location="qlForwardsFromDiscountRatios" display="http://quantlib.org/quantlibxl/func_curvestate.html - qlForwardsFromDiscountRatios"/>
    <hyperlink ref="A458" r:id="rId456" location="qlFraRateHelper" display="http://quantlib.org/quantlibxl/func_ratehelpers.html - qlFraRateHelper"/>
    <hyperlink ref="A459" r:id="rId457" location="qlFraRateHelper2" display="http://quantlib.org/quantlibxl/func_ratehelpers.html - qlFraRateHelper2"/>
    <hyperlink ref="A460" r:id="rId458" location="qlFrequencyFromPeriod" display="http://quantlib.org/quantlibxl/func_date.html - qlFrequencyFromPeriod"/>
    <hyperlink ref="A461" r:id="rId459" location="qlFunctionCount" display="http://quantlib.org/quantlibxl/func_utilities.html - qlFunctionCount"/>
    <hyperlink ref="A462" r:id="rId460" location="qlFuturesConvAdjustmentQuote" display="http://quantlib.org/quantlibxl/func_quotes.html - qlFuturesConvAdjustmentQuote"/>
    <hyperlink ref="A463" r:id="rId461" location="qlFuturesConvAdjustmentQuoteFuturesValue" display="http://quantlib.org/quantlibxl/func_quotes.html - qlFuturesConvAdjustmentQuoteFuturesValue"/>
    <hyperlink ref="A464" r:id="rId462" location="qlFuturesConvAdjustmentQuoteImmDate" display="http://quantlib.org/quantlibxl/func_quotes.html - qlFuturesConvAdjustmentQuoteImmDate"/>
    <hyperlink ref="A465" r:id="rId463" location="qlFuturesConvAdjustmentQuoteMeanReversion" display="http://quantlib.org/quantlibxl/func_quotes.html - qlFuturesConvAdjustmentQuoteMeanReversion"/>
    <hyperlink ref="A466" r:id="rId464" location="qlFuturesConvAdjustmentQuoteVolatility" display="http://quantlib.org/quantlibxl/func_quotes.html - qlFuturesConvAdjustmentQuoteVolatility"/>
    <hyperlink ref="A467" r:id="rId465" location="qlFuturesConvexityBias" display="http://quantlib.org/quantlibxl/func_shortratemodels.html - qlFuturesConvexityBias"/>
    <hyperlink ref="A468" r:id="rId466" location="qlFuturesRateHelper" display="http://quantlib.org/quantlibxl/func_ratehelpers.html - qlFuturesRateHelper"/>
    <hyperlink ref="A469" r:id="rId467" location="qlFuturesRateHelper2" display="http://quantlib.org/quantlibxl/func_ratehelpers.html - qlFuturesRateHelper2"/>
    <hyperlink ref="A470" r:id="rId468" location="qlFuturesRateHelper3" display="http://quantlib.org/quantlibxl/func_ratehelpers.html - qlFuturesRateHelper3"/>
    <hyperlink ref="A471" r:id="rId469" location="qlFuturesRateHelperConvexityAdjustment" display="http://quantlib.org/quantlibxl/func_ratehelpers.html - qlFuturesRateHelperConvexityAdjustment"/>
    <hyperlink ref="A472" r:id="rId470" location="qlFwdPeriodAdapter" display="http://quantlib.org/quantlibxl/func_marketmodels.html - qlFwdPeriodAdapter"/>
    <hyperlink ref="A473" r:id="rId471" location="qlFwdToCotSwapAdapter" display="http://quantlib.org/quantlibxl/func_marketmodels.html - qlFwdToCotSwapAdapter"/>
    <hyperlink ref="A474" r:id="rId472" location="qlGBinomialLossmodel" display="http://quantlib.org/quantlibxl/func_basketlossmodels.html - qlGBinomialLossmodel"/>
    <hyperlink ref="A475" r:id="rId473" location="qlGMCLossModel" display="http://quantlib.org/quantlibxl/func_basketlossmodels.html - qlGMCLossModel"/>
    <hyperlink ref="A476" r:id="rId474" location="qlGRandomRRMCLossModel" display="http://quantlib.org/quantlibxl/func_basketlossmodels.html - qlGRandomRRMCLossModel"/>
    <hyperlink ref="A477" r:id="rId475" location="qlGRecursiveLossmodel" display="http://quantlib.org/quantlibxl/func_basketlossmodels.html - qlGRecursiveLossmodel"/>
    <hyperlink ref="A478" r:id="rId476" location="qlGSaddlePointLossmodel" display="http://quantlib.org/quantlibxl/func_basketlossmodels.html - qlGSaddlePointLossmodel"/>
    <hyperlink ref="A479" r:id="rId477" location="qlGamma" display="http://quantlib.org/quantlibxl/func_options.html - qlGamma"/>
    <hyperlink ref="A480" r:id="rId478" location="qlGaussianAverageShortfall" display="http://quantlib.org/quantlibxl/func_statistics.html - qlGaussianAverageShortfall"/>
    <hyperlink ref="A481" r:id="rId479" location="qlGaussianDefaultProbLM" display="http://quantlib.org/quantlibxl/func_latentmodels.html - qlGaussianDefaultProbLM"/>
    <hyperlink ref="A482" r:id="rId480" location="qlGaussianDownsideDeviation" display="http://quantlib.org/quantlibxl/func_statistics.html - qlGaussianDownsideDeviation"/>
    <hyperlink ref="A483" r:id="rId481" location="qlGaussianDownsideVariance" display="http://quantlib.org/quantlibxl/func_statistics.html - qlGaussianDownsideVariance"/>
    <hyperlink ref="A484" r:id="rId482" location="qlGaussianExpectedShortfall" display="http://quantlib.org/quantlibxl/func_statistics.html - qlGaussianExpectedShortfall"/>
    <hyperlink ref="A485" r:id="rId483" location="qlGaussianLHPLossmodel" display="http://quantlib.org/quantlibxl/func_basketlossmodels.html - qlGaussianLHPLossmodel"/>
    <hyperlink ref="A486" r:id="rId484" location="qlGaussianLMAssetCorrel" display="http://quantlib.org/quantlibxl/func_latentmodels.html - qlGaussianLMAssetCorrel"/>
    <hyperlink ref="A487" r:id="rId485" location="qlGaussianLMDefaultCorrel" display="http://quantlib.org/quantlibxl/func_latentmodels.html - qlGaussianLMDefaultCorrel"/>
    <hyperlink ref="A488" r:id="rId486" location="qlGaussianLMProbNHits" display="http://quantlib.org/quantlibxl/func_latentmodels.html - qlGaussianLMProbNHits"/>
    <hyperlink ref="A489" r:id="rId487" location="qlGaussianPercentile" display="http://quantlib.org/quantlibxl/func_statistics.html - qlGaussianPercentile"/>
    <hyperlink ref="A490" r:id="rId488" location="qlGaussianPotentialUpside" display="http://quantlib.org/quantlibxl/func_statistics.html - qlGaussianPotentialUpside"/>
    <hyperlink ref="A491" r:id="rId489" location="qlGaussianRegret" display="http://quantlib.org/quantlibxl/func_statistics.html - qlGaussianRegret"/>
    <hyperlink ref="A492" r:id="rId490" location="qlGaussianShortfall" display="http://quantlib.org/quantlibxl/func_statistics.html - qlGaussianShortfall"/>
    <hyperlink ref="A493" r:id="rId491" location="qlGaussianTopPercentile" display="http://quantlib.org/quantlibxl/func_statistics.html - qlGaussianTopPercentile"/>
    <hyperlink ref="A494" r:id="rId492" location="qlGaussianValueAtRisk" display="http://quantlib.org/quantlibxl/func_statistics.html - qlGaussianValueAtRisk"/>
    <hyperlink ref="A495" r:id="rId493" location="qlGeneralizedBlackScholesProcess" display="http://quantlib.org/quantlibxl/func_processes.html - qlGeneralizedBlackScholesProcess"/>
    <hyperlink ref="A496" r:id="rId494" location="qlGetCovariance" display="http://quantlib.org/quantlibxl/func_mathf.html - qlGetCovariance"/>
    <hyperlink ref="A497" r:id="rId495" location="qlHRDates" display="http://quantlib.org/quantlibxl/func_credit.html - qlHRDates"/>
    <hyperlink ref="A498" r:id="rId496" location="qlHRates" display="http://quantlib.org/quantlibxl/func_credit.html - qlHRates"/>
    <hyperlink ref="A499" r:id="rId497" location="qlHaltonRsg" display="http://quantlib.org/quantlibxl/func_randomsequencegenerator.html - qlHaltonRsg"/>
    <hyperlink ref="A500" r:id="rId498" location="qlHandleCurrentLink" display="http://quantlib.org/quantlibxl/func_handles.html - qlHandleCurrentLink"/>
    <hyperlink ref="A501" r:id="rId499" location="qlHandleEmpty" display="http://quantlib.org/quantlibxl/func_handles.html - qlHandleEmpty"/>
    <hyperlink ref="A502" r:id="rId500" location="qlHazardRateCurve" display="http://quantlib.org/quantlibxl/func_credit.html - qlHazardRateCurve"/>
    <hyperlink ref="A503" r:id="rId501" location="qlHistoricalForwardRatesAnalysis" display="http://quantlib.org/quantlibxl/func_correlation.html - qlHistoricalForwardRatesAnalysis"/>
    <hyperlink ref="A504" r:id="rId502" location="qlHistoricalForwardRatesAnalysisFailedDates" display="http://quantlib.org/quantlibxl/func_correlation.html - qlHistoricalForwardRatesAnalysisFailedDates"/>
    <hyperlink ref="A505" r:id="rId503" location="qlHistoricalForwardRatesAnalysisFailedDatesErrorMessage" display="http://quantlib.org/quantlibxl/func_correlation.html - qlHistoricalForwardRatesAnalysisFailedDatesErrorMessage"/>
    <hyperlink ref="A506" r:id="rId504" location="qlHistoricalForwardRatesAnalysisFixingPeriods" display="http://quantlib.org/quantlibxl/func_correlation.html - qlHistoricalForwardRatesAnalysisFixingPeriods"/>
    <hyperlink ref="A507" r:id="rId505" location="qlHistoricalForwardRatesAnalysisSkippedDates" display="http://quantlib.org/quantlibxl/func_correlation.html - qlHistoricalForwardRatesAnalysisSkippedDates"/>
    <hyperlink ref="A508" r:id="rId506" location="qlHistoricalForwardRatesAnalysisSkippedDatesErrorMessage" display="http://quantlib.org/quantlibxl/func_correlation.html - qlHistoricalForwardRatesAnalysisSkippedDatesErrorMessage"/>
    <hyperlink ref="A509" r:id="rId507" location="qlHistoricalRatesAnalysis" display="http://quantlib.org/quantlibxl/func_correlation.html - qlHistoricalRatesAnalysis"/>
    <hyperlink ref="A510" r:id="rId508" location="qlHistoricalRatesAnalysisSkippedDates" display="http://quantlib.org/quantlibxl/func_correlation.html - qlHistoricalRatesAnalysisSkippedDates"/>
    <hyperlink ref="A511" r:id="rId509" location="qlHistoricalRatesAnalysisSkippedDatesErrorMessage" display="http://quantlib.org/quantlibxl/func_correlation.html - qlHistoricalRatesAnalysisSkippedDatesErrorMessage"/>
    <hyperlink ref="A512" r:id="rId510" location="qlHullWhite" display="http://quantlib.org/quantlibxl/func_shortratemodels.html - qlHullWhite"/>
    <hyperlink ref="A513" r:id="rId511" location="qlIHGaussPoolLossModel" display="http://quantlib.org/quantlibxl/func_basketlossmodels.html - qlIHGaussPoolLossModel"/>
    <hyperlink ref="A514" r:id="rId512" location="qlIHStudentPoolLossModel" display="http://quantlib.org/quantlibxl/func_basketlossmodels.html - qlIHStudentPoolLossModel"/>
    <hyperlink ref="A515" r:id="rId513" location="qlIMMIsIMMcode" display="http://quantlib.org/quantlibxl/func_date.html - qlIMMIsIMMcode"/>
    <hyperlink ref="A516" r:id="rId514" location="qlIMMIsIMMdate" display="http://quantlib.org/quantlibxl/func_date.html - qlIMMIsIMMdate"/>
    <hyperlink ref="A517" r:id="rId515" location="qlIMMNextCode" display="http://quantlib.org/quantlibxl/func_date.html - qlIMMNextCode"/>
    <hyperlink ref="A518" r:id="rId516" location="qlIMMNextCodes" display="http://quantlib.org/quantlibxl/func_date.html - qlIMMNextCodes"/>
    <hyperlink ref="A519" r:id="rId517" location="qlIMMNextDate" display="http://quantlib.org/quantlibxl/func_date.html - qlIMMNextDate"/>
    <hyperlink ref="A520" r:id="rId518" location="qlIMMNextDates" display="http://quantlib.org/quantlibxl/func_date.html - qlIMMNextDates"/>
    <hyperlink ref="A521" r:id="rId519" location="qlIMMcode" display="http://quantlib.org/quantlibxl/func_date.html - qlIMMcode"/>
    <hyperlink ref="A522" r:id="rId520" location="qlIMMdate" display="http://quantlib.org/quantlibxl/func_date.html - qlIMMdate"/>
    <hyperlink ref="A523" r:id="rId521" location="qlIborCouponPricer" display="http://quantlib.org/quantlibxl/func_couponvectors.html - qlIborCouponPricer"/>
    <hyperlink ref="A524" r:id="rId522" location="qlIborIndex" display="http://quantlib.org/quantlibxl/func_index.html - qlIborIndex"/>
    <hyperlink ref="A525" r:id="rId523" location="qlIborIndexBusinessDayConv" display="http://quantlib.org/quantlibxl/func_index.html - qlIborIndexBusinessDayConv"/>
    <hyperlink ref="A526" r:id="rId524" location="qlIborIndexEndOfMonth" display="http://quantlib.org/quantlibxl/func_index.html - qlIborIndexEndOfMonth"/>
    <hyperlink ref="A527" r:id="rId525" location="qlIborLeg" display="http://quantlib.org/quantlibxl/func_couponvectors.html - qlIborLeg"/>
    <hyperlink ref="A528" r:id="rId526" location="qlImpliedStdDevQuote" display="http://quantlib.org/quantlibxl/func_quotes.html - qlImpliedStdDevQuote"/>
    <hyperlink ref="A529" r:id="rId527" location="qlImpliedTermStructure" display="http://quantlib.org/quantlibxl/func_termstructures.html - qlImpliedTermStructure"/>
    <hyperlink ref="A530" r:id="rId528" location="qlIncrementalStatistics" display="http://quantlib.org/quantlibxl/func_statistics.html - qlIncrementalStatistics"/>
    <hyperlink ref="A531" r:id="rId529" location="qlIndexAddFixings" display="http://quantlib.org/quantlibxl/func_index.html - qlIndexAddFixings"/>
    <hyperlink ref="A532" r:id="rId530" location="qlIndexAddFixings2" display="http://quantlib.org/quantlibxl/func_index.html - qlIndexAddFixings2"/>
    <hyperlink ref="A533" r:id="rId531" location="qlIndexClearFixings" display="http://quantlib.org/quantlibxl/func_index.html - qlIndexClearFixings"/>
    <hyperlink ref="A534" r:id="rId532" location="qlIndexFixing" display="http://quantlib.org/quantlibxl/func_index.html - qlIndexFixing"/>
    <hyperlink ref="A535" r:id="rId533" location="qlIndexFixingCalendar" display="http://quantlib.org/quantlibxl/func_index.html - qlIndexFixingCalendar"/>
    <hyperlink ref="A536" r:id="rId534" location="qlIndexIsValidFixingDate" display="http://quantlib.org/quantlibxl/func_index.html - qlIndexIsValidFixingDate"/>
    <hyperlink ref="A537" r:id="rId535" location="qlIndexName" display="http://quantlib.org/quantlibxl/func_index.html - qlIndexName"/>
    <hyperlink ref="A538" r:id="rId536" location="qlInstrumentErrorEstimate" display="http://quantlib.org/quantlibxl/func_instruments.html - qlInstrumentErrorEstimate"/>
    <hyperlink ref="A539" r:id="rId537" location="qlInstrumentIsExpired" display="http://quantlib.org/quantlibxl/func_instruments.html - qlInstrumentIsExpired"/>
    <hyperlink ref="A540" r:id="rId538" location="qlInstrumentNPV" display="http://quantlib.org/quantlibxl/func_instruments.html - qlInstrumentNPV"/>
    <hyperlink ref="A541" r:id="rId539" location="qlInstrumentResults" display="http://quantlib.org/quantlibxl/func_instruments.html - qlInstrumentResults"/>
    <hyperlink ref="A542" r:id="rId540" location="qlInstrumentSetPricingEngine" display="http://quantlib.org/quantlibxl/func_instruments.html - qlInstrumentSetPricingEngine"/>
    <hyperlink ref="A543" r:id="rId541" location="qlInstrumentValuationDate" display="http://quantlib.org/quantlibxl/func_instruments.html - qlInstrumentValuationDate"/>
    <hyperlink ref="A544" r:id="rId542" location="qlIntegralNtdEngine" display="http://quantlib.org/quantlibxl/func_credit.html - qlIntegralNtdEngine"/>
    <hyperlink ref="A545" r:id="rId543" location="qlInterestRate" display="http://quantlib.org/quantlibxl/func_leg.html - qlInterestRate"/>
    <hyperlink ref="A546" r:id="rId544" location="qlInterestRateCompoundFactor" display="http://quantlib.org/quantlibxl/func_leg.html - qlInterestRateCompoundFactor"/>
    <hyperlink ref="A547" r:id="rId545" location="qlInterestRateCompounding" display="http://quantlib.org/quantlibxl/func_leg.html - qlInterestRateCompounding"/>
    <hyperlink ref="A548" r:id="rId546" location="qlInterestRateDayCounter" display="http://quantlib.org/quantlibxl/func_leg.html - qlInterestRateDayCounter"/>
    <hyperlink ref="A549" r:id="rId547" location="qlInterestRateDiscountFactor" display="http://quantlib.org/quantlibxl/func_leg.html - qlInterestRateDiscountFactor"/>
    <hyperlink ref="A550" r:id="rId548" location="qlInterestRateEquivalentRate" display="http://quantlib.org/quantlibxl/func_leg.html - qlInterestRateEquivalentRate"/>
    <hyperlink ref="A551" r:id="rId549" location="qlInterestRateFrequency" display="http://quantlib.org/quantlibxl/func_leg.html - qlInterestRateFrequency"/>
    <hyperlink ref="A552" r:id="rId550" location="qlInterestRateImpliedRate" display="http://quantlib.org/quantlibxl/func_leg.html - qlInterestRateImpliedRate"/>
    <hyperlink ref="A553" r:id="rId551" location="qlInterestRateIndexCurrency" display="http://quantlib.org/quantlibxl/func_index.html - qlInterestRateIndexCurrency"/>
    <hyperlink ref="A554" r:id="rId552" location="qlInterestRateIndexDayCounter" display="http://quantlib.org/quantlibxl/func_index.html - qlInterestRateIndexDayCounter"/>
    <hyperlink ref="A555" r:id="rId553" location="qlInterestRateIndexFamilyName" display="http://quantlib.org/quantlibxl/func_index.html - qlInterestRateIndexFamilyName"/>
    <hyperlink ref="A556" r:id="rId554" location="qlInterestRateIndexFixingDate" display="http://quantlib.org/quantlibxl/func_index.html - qlInterestRateIndexFixingDate"/>
    <hyperlink ref="A557" r:id="rId555" location="qlInterestRateIndexFixingDays" display="http://quantlib.org/quantlibxl/func_index.html - qlInterestRateIndexFixingDays"/>
    <hyperlink ref="A558" r:id="rId556" location="qlInterestRateIndexMaturity" display="http://quantlib.org/quantlibxl/func_index.html - qlInterestRateIndexMaturity"/>
    <hyperlink ref="A559" r:id="rId557" location="qlInterestRateIndexTenor" display="http://quantlib.org/quantlibxl/func_index.html - qlInterestRateIndexTenor"/>
    <hyperlink ref="A560" r:id="rId558" location="qlInterestRateIndexValueDate" display="http://quantlib.org/quantlibxl/func_index.html - qlInterestRateIndexValueDate"/>
    <hyperlink ref="A561" r:id="rId559" location="qlInterestRateRate" display="http://quantlib.org/quantlibxl/func_leg.html - qlInterestRateRate"/>
    <hyperlink ref="A562" r:id="rId560" location="qlInterpolatedSmileSection" display="http://quantlib.org/quantlibxl/func_smilesection.html - qlInterpolatedSmileSection"/>
    <hyperlink ref="A563" r:id="rId561" location="qlInterpolatedYieldCurve" display="http://quantlib.org/quantlibxl/func_termstructures.html - qlInterpolatedYieldCurve"/>
    <hyperlink ref="A564" r:id="rId562" location="qlInterpolatedYieldCurveData" display="http://quantlib.org/quantlibxl/func_termstructures.html - qlInterpolatedYieldCurveData"/>
    <hyperlink ref="A565" r:id="rId563" location="qlInterpolatedYieldCurveDates" display="http://quantlib.org/quantlibxl/func_termstructures.html - qlInterpolatedYieldCurveDates"/>
    <hyperlink ref="A566" r:id="rId564" location="qlInterpolatedYieldCurveJumpDates" display="http://quantlib.org/quantlibxl/func_termstructures.html - qlInterpolatedYieldCurveJumpDates"/>
    <hyperlink ref="A567" r:id="rId565" location="qlInterpolatedYieldCurveJumpTimes" display="http://quantlib.org/quantlibxl/func_termstructures.html - qlInterpolatedYieldCurveJumpTimes"/>
    <hyperlink ref="A568" r:id="rId566" location="qlInterpolatedYieldCurveTimes" display="http://quantlib.org/quantlibxl/func_termstructures.html - qlInterpolatedYieldCurveTimes"/>
    <hyperlink ref="A569" r:id="rId567" location="qlInterpolation" display="http://quantlib.org/quantlibxl/func_interpolation.html - qlInterpolation"/>
    <hyperlink ref="A570" r:id="rId568" location="qlInterpolation2D" display="http://quantlib.org/quantlibxl/func_interpolation.html - qlInterpolation2D"/>
    <hyperlink ref="A571" r:id="rId569" location="qlInterpolation2DInterpolate" display="http://quantlib.org/quantlibxl/func_interpolation.html - qlInterpolation2DInterpolate"/>
    <hyperlink ref="A572" r:id="rId570" location="qlInterpolation2DIsInRange" display="http://quantlib.org/quantlibxl/func_interpolation.html - qlInterpolation2DIsInRange"/>
    <hyperlink ref="A573" r:id="rId571" location="qlInterpolation2DXmax" display="http://quantlib.org/quantlibxl/func_interpolation.html - qlInterpolation2DXmax"/>
    <hyperlink ref="A574" r:id="rId572" location="qlInterpolation2DXmin" display="http://quantlib.org/quantlibxl/func_interpolation.html - qlInterpolation2DXmin"/>
    <hyperlink ref="A575" r:id="rId573" location="qlInterpolation2DXvalues" display="http://quantlib.org/quantlibxl/func_interpolation.html - qlInterpolation2DXvalues"/>
    <hyperlink ref="A576" r:id="rId574" location="qlInterpolation2DYmax" display="http://quantlib.org/quantlibxl/func_interpolation.html - qlInterpolation2DYmax"/>
    <hyperlink ref="A577" r:id="rId575" location="qlInterpolation2DYmin" display="http://quantlib.org/quantlibxl/func_interpolation.html - qlInterpolation2DYmin"/>
    <hyperlink ref="A578" r:id="rId576" location="qlInterpolation2DYvalues" display="http://quantlib.org/quantlibxl/func_interpolation.html - qlInterpolation2DYvalues"/>
    <hyperlink ref="A579" r:id="rId577" location="qlInterpolation2DzData" display="http://quantlib.org/quantlibxl/func_interpolation.html - qlInterpolation2DzData"/>
    <hyperlink ref="A580" r:id="rId578" location="qlInterpolationDerivative" display="http://quantlib.org/quantlibxl/func_interpolation.html - qlInterpolationDerivative"/>
    <hyperlink ref="A581" r:id="rId579" location="qlInterpolationInterpolate" display="http://quantlib.org/quantlibxl/func_interpolation.html - qlInterpolationInterpolate"/>
    <hyperlink ref="A582" r:id="rId580" location="qlInterpolationIsInRange" display="http://quantlib.org/quantlibxl/func_interpolation.html - qlInterpolationIsInRange"/>
    <hyperlink ref="A583" r:id="rId581" location="qlInterpolationPrimitive" display="http://quantlib.org/quantlibxl/func_interpolation.html - qlInterpolationPrimitive"/>
    <hyperlink ref="A584" r:id="rId582" location="qlInterpolationSecondDerivative" display="http://quantlib.org/quantlibxl/func_interpolation.html - qlInterpolationSecondDerivative"/>
    <hyperlink ref="A585" r:id="rId583" location="qlInterpolationXmax" display="http://quantlib.org/quantlibxl/func_interpolation.html - qlInterpolationXmax"/>
    <hyperlink ref="A586" r:id="rId584" location="qlInterpolationXmin" display="http://quantlib.org/quantlibxl/func_interpolation.html - qlInterpolationXmin"/>
    <hyperlink ref="A587" r:id="rId585" location="qlIsInMoneyMarketMeasure" display="http://quantlib.org/quantlibxl/func_evolutiondescription.html - qlIsInMoneyMarketMeasure"/>
    <hyperlink ref="A588" r:id="rId586" location="qlIsInMoneyMarketPlusMeasure" display="http://quantlib.org/quantlibxl/func_evolutiondescription.html - qlIsInMoneyMarketPlusMeasure"/>
    <hyperlink ref="A589" r:id="rId587" location="qlIsInTerminalMeasure" display="http://quantlib.org/quantlibxl/func_evolutiondescription.html - qlIsInTerminalMeasure"/>
    <hyperlink ref="A590" r:id="rId588" location="qlIssuer" display="http://quantlib.org/quantlibxl/func_credit.html - qlIssuer"/>
    <hyperlink ref="A591" r:id="rId589" location="qlItmCashProbability" display="http://quantlib.org/quantlibxl/func_options.html - qlItmCashProbability"/>
    <hyperlink ref="A592" r:id="rId590" location="qlLMMCurveState" display="http://quantlib.org/quantlibxl/func_curvestate.html - qlLMMCurveState"/>
    <hyperlink ref="A593" r:id="rId591" location="qlLMMCurveStateSetOnDiscountRatios" display="http://quantlib.org/quantlibxl/func_curvestate.html - qlLMMCurveStateSetOnDiscountRatios"/>
    <hyperlink ref="A594" r:id="rId592" location="qlLMMCurveStateSetOnForwardRates" display="http://quantlib.org/quantlibxl/func_curvestate.html - qlLMMCurveStateSetOnForwardRates"/>
    <hyperlink ref="A595" r:id="rId593" location="qlLMMDriftCalculator" display="http://quantlib.org/quantlibxl/func_driftcalculators.html - qlLMMDriftCalculator"/>
    <hyperlink ref="A596" r:id="rId594" location="qlLMMDriftCalculatorCompute" display="http://quantlib.org/quantlibxl/func_driftcalculators.html - qlLMMDriftCalculatorCompute"/>
    <hyperlink ref="A597" r:id="rId595" location="qlLMMDriftCalculatorComputePlain" display="http://quantlib.org/quantlibxl/func_driftcalculators.html - qlLMMDriftCalculatorComputePlain"/>
    <hyperlink ref="A598" r:id="rId596" location="qlLMMDriftCalculatorComputeReduced" display="http://quantlib.org/quantlibxl/func_driftcalculators.html - qlLMMDriftCalculatorComputeReduced"/>
    <hyperlink ref="A599" r:id="rId597" location="qlLMMNormalDriftCalculator" display="http://quantlib.org/quantlibxl/func_driftcalculators.html - qlLMMNormalDriftCalculator"/>
    <hyperlink ref="A600" r:id="rId598" location="qlLMMNormalDriftCalculatorCompute" display="http://quantlib.org/quantlibxl/func_driftcalculators.html - qlLMMNormalDriftCalculatorCompute"/>
    <hyperlink ref="A601" r:id="rId599" location="qlLMMNormalDriftCalculatorComputePlain" display="http://quantlib.org/quantlibxl/func_driftcalculators.html - qlLMMNormalDriftCalculatorComputePlain"/>
    <hyperlink ref="A602" r:id="rId600" location="qlLMMNormalDriftCalculatorComputeReduced" display="http://quantlib.org/quantlibxl/func_driftcalculators.html - qlLMMNormalDriftCalculatorComputeReduced"/>
    <hyperlink ref="A603" r:id="rId601" location="qlLastFixingQuote" display="http://quantlib.org/quantlibxl/func_quotes.html - qlLastFixingQuote"/>
    <hyperlink ref="A604" r:id="rId602" location="qlLastFixingQuoteReferenceDate" display="http://quantlib.org/quantlibxl/func_quotes.html - qlLastFixingQuoteReferenceDate"/>
    <hyperlink ref="A605" r:id="rId603" location="qlLeg" display="http://quantlib.org/quantlibxl/func_leg.html - qlLeg"/>
    <hyperlink ref="A606" r:id="rId604" location="qlLegAccrualDays" display="http://quantlib.org/quantlibxl/func_leg.html - qlLegAccrualDays"/>
    <hyperlink ref="A607" r:id="rId605" location="qlLegAccrualEndDate" display="http://quantlib.org/quantlibxl/func_leg.html - qlLegAccrualEndDate"/>
    <hyperlink ref="A608" r:id="rId606" location="qlLegAccrualPeriod" display="http://quantlib.org/quantlibxl/func_leg.html - qlLegAccrualPeriod"/>
    <hyperlink ref="A609" r:id="rId607" location="qlLegAccrualStartDate" display="http://quantlib.org/quantlibxl/func_leg.html - qlLegAccrualStartDate"/>
    <hyperlink ref="A610" r:id="rId608" location="qlLegAccruedAmount" display="http://quantlib.org/quantlibxl/func_leg.html - qlLegAccruedAmount"/>
    <hyperlink ref="A611" r:id="rId609" location="qlLegAccruedDays" display="http://quantlib.org/quantlibxl/func_leg.html - qlLegAccruedDays"/>
    <hyperlink ref="A612" r:id="rId610" location="qlLegAccruedPeriod" display="http://quantlib.org/quantlibxl/func_leg.html - qlLegAccruedPeriod"/>
    <hyperlink ref="A613" r:id="rId611" location="qlLegAtmRate" display="http://quantlib.org/quantlibxl/func_leg.html - qlLegAtmRate"/>
    <hyperlink ref="A614" r:id="rId612" location="qlLegBPS" display="http://quantlib.org/quantlibxl/func_leg.html - qlLegBPS"/>
    <hyperlink ref="A615" r:id="rId613" location="qlLegBPSFromYield" display="http://quantlib.org/quantlibxl/func_leg.html - qlLegBPSFromYield"/>
    <hyperlink ref="A616" r:id="rId614" location="qlLegBasisPointValue" display="http://quantlib.org/quantlibxl/func_leg.html - qlLegBasisPointValue"/>
    <hyperlink ref="A617" r:id="rId615" location="qlLegConvexity" display="http://quantlib.org/quantlibxl/func_leg.html - qlLegConvexity"/>
    <hyperlink ref="A618" r:id="rId616" location="qlLegDuration" display="http://quantlib.org/quantlibxl/func_leg.html - qlLegDuration"/>
    <hyperlink ref="A619" r:id="rId617" location="qlLegFlowAnalysis" display="http://quantlib.org/quantlibxl/func_leg.html - qlLegFlowAnalysis"/>
    <hyperlink ref="A620" r:id="rId618" location="qlLegFromCapFloor" display="http://quantlib.org/quantlibxl/func_leg.html - qlLegFromCapFloor"/>
    <hyperlink ref="A621" r:id="rId619" location="qlLegFromSwap" display="http://quantlib.org/quantlibxl/func_leg.html - qlLegFromSwap"/>
    <hyperlink ref="A622" r:id="rId620" location="qlLegIsExpired" display="http://quantlib.org/quantlibxl/func_leg.html - qlLegIsExpired"/>
    <hyperlink ref="A623" r:id="rId621" location="qlLegMaturityDate" display="http://quantlib.org/quantlibxl/func_leg.html - qlLegMaturityDate"/>
    <hyperlink ref="A624" r:id="rId622" location="qlLegNPV" display="http://quantlib.org/quantlibxl/func_leg.html - qlLegNPV"/>
    <hyperlink ref="A625" r:id="rId623" location="qlLegNPVFromYield" display="http://quantlib.org/quantlibxl/func_leg.html - qlLegNPVFromYield"/>
    <hyperlink ref="A626" r:id="rId624" location="qlLegNPVFromZSpread" display="http://quantlib.org/quantlibxl/func_leg.html - qlLegNPVFromZSpread"/>
    <hyperlink ref="A627" r:id="rId625" location="qlLegNextCashFlowAmount" display="http://quantlib.org/quantlibxl/func_leg.html - qlLegNextCashFlowAmount"/>
    <hyperlink ref="A628" r:id="rId626" location="qlLegNextCashFlowDate" display="http://quantlib.org/quantlibxl/func_leg.html - qlLegNextCashFlowDate"/>
    <hyperlink ref="A629" r:id="rId627" location="qlLegNextCouponRate" display="http://quantlib.org/quantlibxl/func_leg.html - qlLegNextCouponRate"/>
    <hyperlink ref="A630" r:id="rId628" location="qlLegNominal" display="http://quantlib.org/quantlibxl/func_leg.html - qlLegNominal"/>
    <hyperlink ref="A631" r:id="rId629" location="qlLegPreviousCashFlowAmount" display="http://quantlib.org/quantlibxl/func_leg.html - qlLegPreviousCashFlowAmount"/>
    <hyperlink ref="A632" r:id="rId630" location="qlLegPreviousCashFlowDate" display="http://quantlib.org/quantlibxl/func_leg.html - qlLegPreviousCashFlowDate"/>
    <hyperlink ref="A633" r:id="rId631" location="qlLegPreviousCouponRate" display="http://quantlib.org/quantlibxl/func_leg.html - qlLegPreviousCouponRate"/>
    <hyperlink ref="A634" r:id="rId632" location="qlLegReferencePeriodEnd" display="http://quantlib.org/quantlibxl/func_leg.html - qlLegReferencePeriodEnd"/>
    <hyperlink ref="A635" r:id="rId633" location="qlLegReferencePeriodStart" display="http://quantlib.org/quantlibxl/func_leg.html - qlLegReferencePeriodStart"/>
    <hyperlink ref="A636" r:id="rId634" location="qlLegSetCouponPricers" display="http://quantlib.org/quantlibxl/func_leg.html - qlLegSetCouponPricers"/>
    <hyperlink ref="A637" r:id="rId635" location="qlLegStartDate" display="http://quantlib.org/quantlibxl/func_leg.html - qlLegStartDate"/>
    <hyperlink ref="A638" r:id="rId636" location="qlLegYield" display="http://quantlib.org/quantlibxl/func_leg.html - qlLegYield"/>
    <hyperlink ref="A639" r:id="rId637" location="qlLegYieldValueBasisPoint" display="http://quantlib.org/quantlibxl/func_leg.html - qlLegYieldValueBasisPoint"/>
    <hyperlink ref="A640" r:id="rId638" location="qlLegZSpread" display="http://quantlib.org/quantlibxl/func_leg.html - qlLegZSpread"/>
    <hyperlink ref="A641" r:id="rId639" location="qlLevenbergMarquardt" display="http://quantlib.org/quantlibxl/func_optimization.html - qlLevenbergMarquardt"/>
    <hyperlink ref="A642" r:id="rId640" location="qlLibor" display="http://quantlib.org/quantlibxl/func_index.html - qlLibor"/>
    <hyperlink ref="A643" r:id="rId641" location="qlLiborSwap" display="http://quantlib.org/quantlibxl/func_index.html - qlLiborSwap"/>
    <hyperlink ref="A644" r:id="rId642" location="qlMTBrownianGeneratorFactory" display="http://quantlib.org/quantlibxl/func_browniangenerators.html - qlMTBrownianGeneratorFactory"/>
    <hyperlink ref="A645" r:id="rId643" location="qlMakeCapFloor" display="http://quantlib.org/quantlibxl/func_capfloor.html - qlMakeCapFloor"/>
    <hyperlink ref="A646" r:id="rId644" location="qlMakeCms" display="http://quantlib.org/quantlibxl/func_swap.html - qlMakeCms"/>
    <hyperlink ref="A647" r:id="rId645" location="qlMakeDatedOIS" display="http://quantlib.org/quantlibxl/func_overnightindexedswap.html - qlMakeDatedOIS"/>
    <hyperlink ref="A648" r:id="rId646" location="qlMakeIMMSwap" display="http://quantlib.org/quantlibxl/func_vanillaswap.html - qlMakeIMMSwap"/>
    <hyperlink ref="A649" r:id="rId647" location="qlMakeOIS" display="http://quantlib.org/quantlibxl/func_overnightindexedswap.html - qlMakeOIS"/>
    <hyperlink ref="A650" r:id="rId648" location="qlMakeSwaption" display="http://quantlib.org/quantlibxl/func_swaption.html - qlMakeSwaption"/>
    <hyperlink ref="A651" r:id="rId649" location="qlMakeVanillaSwap" display="http://quantlib.org/quantlibxl/func_vanillaswap.html - qlMakeVanillaSwap"/>
    <hyperlink ref="A652" r:id="rId650" location="qlMarketModelCovariance" display="http://quantlib.org/quantlibxl/func_marketmodels.html - qlMarketModelCovariance"/>
    <hyperlink ref="A653" r:id="rId651" location="qlMarketModelDisplacements" display="http://quantlib.org/quantlibxl/func_marketmodels.html - qlMarketModelDisplacements"/>
    <hyperlink ref="A654" r:id="rId652" location="qlMarketModelEvolverAdvanceStep" display="http://quantlib.org/quantlibxl/func_marketmodelevolvers.html - qlMarketModelEvolverAdvanceStep"/>
    <hyperlink ref="A655" r:id="rId653" location="qlMarketModelEvolverCurrentStep" display="http://quantlib.org/quantlibxl/func_marketmodelevolvers.html - qlMarketModelEvolverCurrentStep"/>
    <hyperlink ref="A656" r:id="rId654" location="qlMarketModelEvolverNumeraires" display="http://quantlib.org/quantlibxl/func_marketmodelevolvers.html - qlMarketModelEvolverNumeraires"/>
    <hyperlink ref="A657" r:id="rId655" location="qlMarketModelEvolverStartNewPath" display="http://quantlib.org/quantlibxl/func_marketmodelevolvers.html - qlMarketModelEvolverStartNewPath"/>
    <hyperlink ref="A658" r:id="rId656" location="qlMarketModelInitialRates" display="http://quantlib.org/quantlibxl/func_marketmodels.html - qlMarketModelInitialRates"/>
    <hyperlink ref="A659" r:id="rId657" location="qlMarketModelLmExtLinearExponentialVolModel" display="http://quantlib.org/quantlibxl/func_volatility.html - qlMarketModelLmExtLinearExponentialVolModel"/>
    <hyperlink ref="A660" r:id="rId658" location="qlMarketModelLmLinearExponentialCorrelationModel" display="http://quantlib.org/quantlibxl/func_correlation.html - qlMarketModelLmLinearExponentialCorrelationModel"/>
    <hyperlink ref="A661" r:id="rId659" location="qlMarketModelMultiProductComposite" display="http://quantlib.org/quantlibxl/func_products.html - qlMarketModelMultiProductComposite"/>
    <hyperlink ref="A662" r:id="rId660" location="qlMarketModelMultiProductCompositeAdd" display="http://quantlib.org/quantlibxl/func_products.html - qlMarketModelMultiProductCompositeAdd"/>
    <hyperlink ref="A663" r:id="rId661" location="qlMarketModelMultiProductCompositeFinalize" display="http://quantlib.org/quantlibxl/func_products.html - qlMarketModelMultiProductCompositeFinalize"/>
    <hyperlink ref="A664" r:id="rId662" location="qlMarketModelMultiProductMaxNumberOfCashFlowsPerProductPerStep" display="http://quantlib.org/quantlibxl/func_products.html - qlMarketModelMultiProductMaxNumberOfCashFlowsPerProductPerStep"/>
    <hyperlink ref="A665" r:id="rId663" location="qlMarketModelMultiProductNumberOfProducts" display="http://quantlib.org/quantlibxl/func_products.html - qlMarketModelMultiProductNumberOfProducts"/>
    <hyperlink ref="A666" r:id="rId664" location="qlMarketModelMultiProductPossibleCashFlowTimes" display="http://quantlib.org/quantlibxl/func_products.html - qlMarketModelMultiProductPossibleCashFlowTimes"/>
    <hyperlink ref="A667" r:id="rId665" location="qlMarketModelMultiProductSuggestedNumeraires" display="http://quantlib.org/quantlibxl/func_products.html - qlMarketModelMultiProductSuggestedNumeraires"/>
    <hyperlink ref="A668" r:id="rId666" location="qlMarketModelMultiStepRatchet" display="http://quantlib.org/quantlibxl/func_products.html - qlMarketModelMultiStepRatchet"/>
    <hyperlink ref="A669" r:id="rId667" location="qlMarketModelNumberOfFactors" display="http://quantlib.org/quantlibxl/func_marketmodels.html - qlMarketModelNumberOfFactors"/>
    <hyperlink ref="A670" r:id="rId668" location="qlMarketModelNumberOfRates" display="http://quantlib.org/quantlibxl/func_marketmodels.html - qlMarketModelNumberOfRates"/>
    <hyperlink ref="A671" r:id="rId669" location="qlMarketModelNumberOfSteps" display="http://quantlib.org/quantlibxl/func_marketmodels.html - qlMarketModelNumberOfSteps"/>
    <hyperlink ref="A672" r:id="rId670" location="qlMarketModelOneStepForwards" display="http://quantlib.org/quantlibxl/func_products.html - qlMarketModelOneStepForwards"/>
    <hyperlink ref="A673" r:id="rId671" location="qlMarketModelOneStepOptionlets" display="http://quantlib.org/quantlibxl/func_products.html - qlMarketModelOneStepOptionlets"/>
    <hyperlink ref="A674" r:id="rId672" location="qlMarketModelPseudoRoot" display="http://quantlib.org/quantlibxl/func_marketmodels.html - qlMarketModelPseudoRoot"/>
    <hyperlink ref="A675" r:id="rId673" location="qlMarketModelTimeDependentVolatility" display="http://quantlib.org/quantlibxl/func_marketmodels.html - qlMarketModelTimeDependentVolatility"/>
    <hyperlink ref="A676" r:id="rId674" location="qlMarketModelTotalCovariance" display="http://quantlib.org/quantlibxl/func_marketmodels.html - qlMarketModelTotalCovariance"/>
    <hyperlink ref="A677" r:id="rId675" location="qlMarketVolCube" display="http://quantlib.org/quantlibxl/func_swaptionvolstructure.html - qlMarketVolCube"/>
    <hyperlink ref="A678" r:id="rId676" location="qlMersenneTwisterRsg" display="http://quantlib.org/quantlibxl/func_randomsequencegenerator.html - qlMersenneTwisterRsg"/>
    <hyperlink ref="A679" r:id="rId677" location="qlMidEquivalent" display="http://quantlib.org/quantlibxl/func_prices.html - qlMidEquivalent"/>
    <hyperlink ref="A680" r:id="rId678" location="qlMidPointCDOEngine" display="http://quantlib.org/quantlibxl/func_credit.html - qlMidPointCDOEngine"/>
    <hyperlink ref="A681" r:id="rId679" location="qlMidPointCdsEngine" display="http://quantlib.org/quantlibxl/func_credit.html - qlMidPointCdsEngine"/>
    <hyperlink ref="A682" r:id="rId680" location="qlMidSafe" display="http://quantlib.org/quantlibxl/func_prices.html - qlMidSafe"/>
    <hyperlink ref="A683" r:id="rId681" location="qlMixedLinearCubicInterpolation" display="http://quantlib.org/quantlibxl/func_interpolation.html - qlMixedLinearCubicInterpolation"/>
    <hyperlink ref="A684" r:id="rId682" location="qlMoneyMarketMeasure" display="http://quantlib.org/quantlibxl/func_evolutiondescription.html - qlMoneyMarketMeasure"/>
    <hyperlink ref="A685" r:id="rId683" location="qlMoneyMarketPlusMeasure" display="http://quantlib.org/quantlibxl/func_evolutiondescription.html - qlMoneyMarketPlusMeasure"/>
    <hyperlink ref="A686" r:id="rId684" location="qlMultiPhaseLeg" display="http://quantlib.org/quantlibxl/func_leg.html - qlMultiPhaseLeg"/>
    <hyperlink ref="A687" r:id="rId685" location="qlNormDist" display="http://quantlib.org/quantlibxl/func_mathf.html - qlNormDist"/>
    <hyperlink ref="A688" r:id="rId686" location="qlNormInv" display="http://quantlib.org/quantlibxl/func_mathf.html - qlNormInv"/>
    <hyperlink ref="A689" r:id="rId687" location="qlNormSDist" display="http://quantlib.org/quantlibxl/func_mathf.html - qlNormSDist"/>
    <hyperlink ref="A690" r:id="rId688" location="qlNormSInv" display="http://quantlib.org/quantlibxl/func_mathf.html - qlNormSInv"/>
    <hyperlink ref="A691" r:id="rId689" location="qlNthToDefault" display="http://quantlib.org/quantlibxl/func_credit.html - qlNthToDefault"/>
    <hyperlink ref="A692" r:id="rId690" location="qlOISRateHelper" display="http://quantlib.org/quantlibxl/func_ratehelpers.html - qlOISRateHelper"/>
    <hyperlink ref="A693" r:id="rId691" location="qlOptionletStripper1" display="http://quantlib.org/quantlibxl/func_capletvolstructure.html - qlOptionletStripper1"/>
    <hyperlink ref="A694" r:id="rId692" location="qlOptionletStripper1CapFloorPrices" display="http://quantlib.org/quantlibxl/func_capletvolstructure.html - qlOptionletStripper1CapFloorPrices"/>
    <hyperlink ref="A695" r:id="rId693" location="qlOptionletStripper1CapFloorVolatilities" display="http://quantlib.org/quantlibxl/func_capletvolstructure.html - qlOptionletStripper1CapFloorVolatilities"/>
    <hyperlink ref="A696" r:id="rId694" location="qlOptionletStripper1OptionletPrices" display="http://quantlib.org/quantlibxl/func_capletvolstructure.html - qlOptionletStripper1OptionletPrices"/>
    <hyperlink ref="A697" r:id="rId695" location="qlOptionletStripper1SwitchStrike" display="http://quantlib.org/quantlibxl/func_capletvolstructure.html - qlOptionletStripper1SwitchStrike"/>
    <hyperlink ref="A698" r:id="rId696" location="qlOptionletStripper2" display="http://quantlib.org/quantlibxl/func_capletvolstructure.html - qlOptionletStripper2"/>
    <hyperlink ref="A699" r:id="rId697" location="qlOptionletStripper2AtmCapFloorPrices" display="http://quantlib.org/quantlibxl/func_capletvolstructure.html - qlOptionletStripper2AtmCapFloorPrices"/>
    <hyperlink ref="A700" r:id="rId698" location="qlOptionletStripper2AtmCapFloorStrikes" display="http://quantlib.org/quantlibxl/func_capletvolstructure.html - qlOptionletStripper2AtmCapFloorStrikes"/>
    <hyperlink ref="A701" r:id="rId699" location="qlOptionletStripper2SpreadsVol" display="http://quantlib.org/quantlibxl/func_capletvolstructure.html - qlOptionletStripper2SpreadsVol"/>
    <hyperlink ref="A702" r:id="rId700" location="qlOptionletStripperOptionletAccrualPeriods" display="http://quantlib.org/quantlibxl/func_capletvolstructure.html - qlOptionletStripperOptionletAccrualPeriods"/>
    <hyperlink ref="A703" r:id="rId701" location="qlOptionletStripperOptionletFixingTenors" display="http://quantlib.org/quantlibxl/func_capletvolstructure.html - qlOptionletStripperOptionletFixingTenors"/>
    <hyperlink ref="A704" r:id="rId702" location="qlOptionletStripperOptionletPaymentDates" display="http://quantlib.org/quantlibxl/func_capletvolstructure.html - qlOptionletStripperOptionletPaymentDates"/>
    <hyperlink ref="A705" r:id="rId703" location="qlOptionletVTSBlackVariance" display="http://quantlib.org/quantlibxl/func_capletvolstructure.html - qlOptionletVTSBlackVariance"/>
    <hyperlink ref="A706" r:id="rId704" location="qlOptionletVTSBlackVariance2" display="http://quantlib.org/quantlibxl/func_capletvolstructure.html - qlOptionletVTSBlackVariance2"/>
    <hyperlink ref="A707" r:id="rId705" location="qlOptionletVTSVolatility" display="http://quantlib.org/quantlibxl/func_capletvolstructure.html - qlOptionletVTSVolatility"/>
    <hyperlink ref="A708" r:id="rId706" location="qlOptionletVTSVolatility2" display="http://quantlib.org/quantlibxl/func_capletvolstructure.html - qlOptionletVTSVolatility2"/>
    <hyperlink ref="A709" r:id="rId707" location="qlOvernightIndex" display="http://quantlib.org/quantlibxl/func_index.html - qlOvernightIndex"/>
    <hyperlink ref="A710" r:id="rId708" location="qlOvernightIndexedSwap" display="http://quantlib.org/quantlibxl/func_overnightindexedswap.html - qlOvernightIndexedSwap"/>
    <hyperlink ref="A711" r:id="rId709" location="qlOvernightIndexedSwapFairRate" display="http://quantlib.org/quantlibxl/func_overnightindexedswap.html - qlOvernightIndexedSwapFairRate"/>
    <hyperlink ref="A712" r:id="rId710" location="qlOvernightIndexedSwapFairSpread" display="http://quantlib.org/quantlibxl/func_overnightindexedswap.html - qlOvernightIndexedSwapFairSpread"/>
    <hyperlink ref="A713" r:id="rId711" location="qlOvernightIndexedSwapFixedDayCount" display="http://quantlib.org/quantlibxl/func_overnightindexedswap.html - qlOvernightIndexedSwapFixedDayCount"/>
    <hyperlink ref="A714" r:id="rId712" location="qlOvernightIndexedSwapFixedLegAnalysis" display="http://quantlib.org/quantlibxl/func_overnightindexedswap.html - qlOvernightIndexedSwapFixedLegAnalysis"/>
    <hyperlink ref="A715" r:id="rId713" location="qlOvernightIndexedSwapFixedLegBPS" display="http://quantlib.org/quantlibxl/func_overnightindexedswap.html - qlOvernightIndexedSwapFixedLegBPS"/>
    <hyperlink ref="A716" r:id="rId714" location="qlOvernightIndexedSwapFixedLegNPV" display="http://quantlib.org/quantlibxl/func_overnightindexedswap.html - qlOvernightIndexedSwapFixedLegNPV"/>
    <hyperlink ref="A717" r:id="rId715" location="qlOvernightIndexedSwapFixedRate" display="http://quantlib.org/quantlibxl/func_overnightindexedswap.html - qlOvernightIndexedSwapFixedRate"/>
    <hyperlink ref="A718" r:id="rId716" location="qlOvernightIndexedSwapFromOISRateHelper" display="http://quantlib.org/quantlibxl/func_overnightindexedswap.html - qlOvernightIndexedSwapFromOISRateHelper"/>
    <hyperlink ref="A719" r:id="rId717" location="qlOvernightIndexedSwapNominal" display="http://quantlib.org/quantlibxl/func_overnightindexedswap.html - qlOvernightIndexedSwapNominal"/>
    <hyperlink ref="A720" r:id="rId718" location="qlOvernightIndexedSwapOvernightLegAnalysis" display="http://quantlib.org/quantlibxl/func_overnightindexedswap.html - qlOvernightIndexedSwapOvernightLegAnalysis"/>
    <hyperlink ref="A721" r:id="rId719" location="qlOvernightIndexedSwapOvernightLegBPS" display="http://quantlib.org/quantlibxl/func_overnightindexedswap.html - qlOvernightIndexedSwapOvernightLegBPS"/>
    <hyperlink ref="A722" r:id="rId720" location="qlOvernightIndexedSwapOvernightLegNPV" display="http://quantlib.org/quantlibxl/func_overnightindexedswap.html - qlOvernightIndexedSwapOvernightLegNPV"/>
    <hyperlink ref="A723" r:id="rId721" location="qlOvernightIndexedSwapSpread" display="http://quantlib.org/quantlibxl/func_overnightindexedswap.html - qlOvernightIndexedSwapSpread"/>
    <hyperlink ref="A724" r:id="rId722" location="qlOvernightIndexedSwapType" display="http://quantlib.org/quantlibxl/func_overnightindexedswap.html - qlOvernightIndexedSwapType"/>
    <hyperlink ref="A725" r:id="rId723" location="qlPayoffDescription" display="http://quantlib.org/quantlibxl/func_payoffs.html - qlPayoffDescription"/>
    <hyperlink ref="A726" r:id="rId724" location="qlPayoffName" display="http://quantlib.org/quantlibxl/func_payoffs.html - qlPayoffName"/>
    <hyperlink ref="A727" r:id="rId725" location="qlPayoffOptionType" display="http://quantlib.org/quantlibxl/func_payoffs.html - qlPayoffOptionType"/>
    <hyperlink ref="A728" r:id="rId726" location="qlPayoffStrike" display="http://quantlib.org/quantlibxl/func_payoffs.html - qlPayoffStrike"/>
    <hyperlink ref="A729" r:id="rId727" location="qlPayoffThirdParameter" display="http://quantlib.org/quantlibxl/func_payoffs.html - qlPayoffThirdParameter"/>
    <hyperlink ref="A730" r:id="rId728" location="qlPayoffValue" display="http://quantlib.org/quantlibxl/func_payoffs.html - qlPayoffValue"/>
    <hyperlink ref="A731" r:id="rId729" location="qlPeriodEquivalent" display="http://quantlib.org/quantlibxl/func_date.html - qlPeriodEquivalent"/>
    <hyperlink ref="A732" r:id="rId730" location="qlPeriodFromFrequency" display="http://quantlib.org/quantlibxl/func_date.html - qlPeriodFromFrequency"/>
    <hyperlink ref="A733" r:id="rId731" location="qlPeriodLessThan" display="http://quantlib.org/quantlibxl/func_date.html - qlPeriodLessThan"/>
    <hyperlink ref="A734" r:id="rId732" location="qlPiecewiseConstantAbcdVariance" display="http://quantlib.org/quantlibxl/func_volatility.html - qlPiecewiseConstantAbcdVariance"/>
    <hyperlink ref="A735" r:id="rId733" location="qlPiecewiseConstantCorrelationCorrelation" display="http://quantlib.org/quantlibxl/func_correlation.html - qlPiecewiseConstantCorrelationCorrelation"/>
    <hyperlink ref="A736" r:id="rId734" location="qlPiecewiseConstantCorrelationNumberOfRates" display="http://quantlib.org/quantlibxl/func_correlation.html - qlPiecewiseConstantCorrelationNumberOfRates"/>
    <hyperlink ref="A737" r:id="rId735" location="qlPiecewiseConstantCorrelationTimes" display="http://quantlib.org/quantlibxl/func_correlation.html - qlPiecewiseConstantCorrelationTimes"/>
    <hyperlink ref="A738" r:id="rId736" location="qlPiecewiseConstantVarianceRateTimes" display="http://quantlib.org/quantlibxl/func_volatility.html - qlPiecewiseConstantVarianceRateTimes"/>
    <hyperlink ref="A739" r:id="rId737" location="qlPiecewiseConstantVarianceTotalVariance" display="http://quantlib.org/quantlibxl/func_volatility.html - qlPiecewiseConstantVarianceTotalVariance"/>
    <hyperlink ref="A740" r:id="rId738" location="qlPiecewiseConstantVarianceTotalVolatility" display="http://quantlib.org/quantlibxl/func_volatility.html - qlPiecewiseConstantVarianceTotalVolatility"/>
    <hyperlink ref="A741" r:id="rId739" location="qlPiecewiseConstantVarianceVariance" display="http://quantlib.org/quantlibxl/func_volatility.html - qlPiecewiseConstantVarianceVariance"/>
    <hyperlink ref="A742" r:id="rId740" location="qlPiecewiseConstantVarianceVariances" display="http://quantlib.org/quantlibxl/func_volatility.html - qlPiecewiseConstantVarianceVariances"/>
    <hyperlink ref="A743" r:id="rId741" location="qlPiecewiseConstantVarianceVolatilities" display="http://quantlib.org/quantlibxl/func_volatility.html - qlPiecewiseConstantVarianceVolatilities"/>
    <hyperlink ref="A744" r:id="rId742" location="qlPiecewiseConstantVarianceVolatility" display="http://quantlib.org/quantlibxl/func_volatility.html - qlPiecewiseConstantVarianceVolatility"/>
    <hyperlink ref="A745" r:id="rId743" location="qlPiecewiseFlatForwardCurve" display="http://quantlib.org/quantlibxl/func_credit.html - qlPiecewiseFlatForwardCurve"/>
    <hyperlink ref="A746" r:id="rId744" location="qlPiecewiseHazardRateCurve" display="http://quantlib.org/quantlibxl/func_credit.html - qlPiecewiseHazardRateCurve"/>
    <hyperlink ref="A747" r:id="rId745" location="qlPiecewiseYieldCurve" display="http://quantlib.org/quantlibxl/func_piecewiseyieldcurve.html - qlPiecewiseYieldCurve"/>
    <hyperlink ref="A748" r:id="rId746" location="qlPiecewiseYieldCurveData" display="http://quantlib.org/quantlibxl/func_piecewiseyieldcurve.html - qlPiecewiseYieldCurveData"/>
    <hyperlink ref="A749" r:id="rId747" location="qlPiecewiseYieldCurveDates" display="http://quantlib.org/quantlibxl/func_piecewiseyieldcurve.html - qlPiecewiseYieldCurveDates"/>
    <hyperlink ref="A750" r:id="rId748" location="qlPiecewiseYieldCurveJumpDates" display="http://quantlib.org/quantlibxl/func_piecewiseyieldcurve.html - qlPiecewiseYieldCurveJumpDates"/>
    <hyperlink ref="A751" r:id="rId749" location="qlPiecewiseYieldCurveJumpTimes" display="http://quantlib.org/quantlibxl/func_piecewiseyieldcurve.html - qlPiecewiseYieldCurveJumpTimes"/>
    <hyperlink ref="A752" r:id="rId750" location="qlPiecewiseYieldCurveTimes" display="http://quantlib.org/quantlibxl/func_piecewiseyieldcurve.html - qlPiecewiseYieldCurveTimes"/>
    <hyperlink ref="A753" r:id="rId751" location="qlPricingEngine" display="http://quantlib.org/quantlibxl/func_pricingengines.html - qlPricingEngine"/>
    <hyperlink ref="A754" r:id="rId752" location="qlPrimeNumber" display="http://quantlib.org/quantlibxl/func_mathf.html - qlPrimeNumber"/>
    <hyperlink ref="A755" r:id="rId753" location="qlProbabilityToHR" display="http://quantlib.org/quantlibxl/func_defaulttermstructures.html - qlProbabilityToHR"/>
    <hyperlink ref="A756" r:id="rId754" location="qlProxyIbor" display="http://quantlib.org/quantlibxl/func_index.html - qlProxyIbor"/>
    <hyperlink ref="A757" r:id="rId755" location="qlPseudoRootFacade" display="http://quantlib.org/quantlibxl/func_marketmodels.html - qlPseudoRootFacade"/>
    <hyperlink ref="A758" r:id="rId756" location="qlPseudoSqrt" display="http://quantlib.org/quantlibxl/func_mathf.html - qlPseudoSqrt"/>
    <hyperlink ref="A759" r:id="rId757" location="qlQuantoForwardVanillaOption" display="http://quantlib.org/quantlibxl/func_options.html - qlQuantoForwardVanillaOption"/>
    <hyperlink ref="A760" r:id="rId758" location="qlQuantoVanillaOption" display="http://quantlib.org/quantlibxl/func_options.html - qlQuantoVanillaOption"/>
    <hyperlink ref="A761" r:id="rId759" location="qlQuoteIsValid" display="http://quantlib.org/quantlibxl/func_quotes.html - qlQuoteIsValid"/>
    <hyperlink ref="A762" r:id="rId760" location="qlQuoteValue" display="http://quantlib.org/quantlibxl/func_quotes.html - qlQuoteValue"/>
    <hyperlink ref="A763" r:id="rId761" location="qlRand" display="http://quantlib.org/quantlibxl/func_randomsequencegenerator.html - qlRand"/>
    <hyperlink ref="A764" r:id="rId762" location="qlRandomize" display="http://quantlib.org/quantlibxl/func_randomsequencegenerator.html - qlRandomize"/>
    <hyperlink ref="A765" r:id="rId763" location="qlRangeAccrualFloatersCoupon" display="http://quantlib.org/quantlibxl/func_rangeaccrual.html - qlRangeAccrualFloatersCoupon"/>
    <hyperlink ref="A766" r:id="rId764" location="qlRangeAccrualFloatersCouponEndDate" display="http://quantlib.org/quantlibxl/func_rangeaccrual.html - qlRangeAccrualFloatersCouponEndDate"/>
    <hyperlink ref="A767" r:id="rId765" location="qlRangeAccrualFloatersCouponFromLeg" display="http://quantlib.org/quantlibxl/func_rangeaccrual.html - qlRangeAccrualFloatersCouponFromLeg"/>
    <hyperlink ref="A768" r:id="rId766" location="qlRangeAccrualFloatersCouponObservationDates" display="http://quantlib.org/quantlibxl/func_rangeaccrual.html - qlRangeAccrualFloatersCouponObservationDates"/>
    <hyperlink ref="A769" r:id="rId767" location="qlRangeAccrualFloatersCouponObservationsNo" display="http://quantlib.org/quantlibxl/func_rangeaccrual.html - qlRangeAccrualFloatersCouponObservationsNo"/>
    <hyperlink ref="A770" r:id="rId768" location="qlRangeAccrualFloatersCouponSetPricer" display="http://quantlib.org/quantlibxl/func_rangeaccrual.html - qlRangeAccrualFloatersCouponSetPricer"/>
    <hyperlink ref="A771" r:id="rId769" location="qlRangeAccrualFloatersCouponStarDate" display="http://quantlib.org/quantlibxl/func_rangeaccrual.html - qlRangeAccrualFloatersCouponStarDate"/>
    <hyperlink ref="A772" r:id="rId770" location="qlRangeAccrualFloatersPrice" display="http://quantlib.org/quantlibxl/func_rangeaccrual.html - qlRangeAccrualFloatersPrice"/>
    <hyperlink ref="A773" r:id="rId771" location="qlRangeAccrualLeg" display="http://quantlib.org/quantlibxl/func_couponvectors.html - qlRangeAccrualLeg"/>
    <hyperlink ref="A774" r:id="rId772" location="qlRangeAccrualPricerByBgm" display="http://quantlib.org/quantlibxl/func_rangeaccrual.html - qlRangeAccrualPricerByBgm"/>
    <hyperlink ref="A775" r:id="rId773" location="qlRankReducedSqrt" display="http://quantlib.org/quantlibxl/func_mathf.html - qlRankReducedSqrt"/>
    <hyperlink ref="A776" r:id="rId774" location="qlRatchetMaxPayoff" display="http://quantlib.org/quantlibxl/func_payoffs.html - qlRatchetMaxPayoff"/>
    <hyperlink ref="A777" r:id="rId775" location="qlRatchetMinPayoff" display="http://quantlib.org/quantlibxl/func_payoffs.html - qlRatchetMinPayoff"/>
    <hyperlink ref="A778" r:id="rId776" location="qlRatchetPayoff" display="http://quantlib.org/quantlibxl/func_payoffs.html - qlRatchetPayoff"/>
    <hyperlink ref="A779" r:id="rId777" location="qlRateHelperEarliestDate" display="http://quantlib.org/quantlibxl/func_ratehelpers.html - qlRateHelperEarliestDate"/>
    <hyperlink ref="A780" r:id="rId778" location="qlRateHelperImpliedQuote" display="http://quantlib.org/quantlibxl/func_ratehelpers.html - qlRateHelperImpliedQuote"/>
    <hyperlink ref="A781" r:id="rId779" location="qlRateHelperLatestDate" display="http://quantlib.org/quantlibxl/func_ratehelpers.html - qlRateHelperLatestDate"/>
    <hyperlink ref="A782" r:id="rId780" location="qlRateHelperQuoteError" display="http://quantlib.org/quantlibxl/func_ratehelpers.html - qlRateHelperQuoteError"/>
    <hyperlink ref="A783" r:id="rId781" location="qlRateHelperQuoteIsValid" display="http://quantlib.org/quantlibxl/func_ratehelpers.html - qlRateHelperQuoteIsValid"/>
    <hyperlink ref="A784" r:id="rId782" location="qlRateHelperQuoteName" display="http://quantlib.org/quantlibxl/func_ratehelpers.html - qlRateHelperQuoteName"/>
    <hyperlink ref="A785" r:id="rId783" location="qlRateHelperQuoteValue" display="http://quantlib.org/quantlibxl/func_ratehelpers.html - qlRateHelperQuoteValue"/>
    <hyperlink ref="A786" r:id="rId784" location="qlRateHelperRate" display="http://quantlib.org/quantlibxl/func_ratehelpers.html - qlRateHelperRate"/>
    <hyperlink ref="A787" r:id="rId785" location="qlRateHelperSelection" display="http://quantlib.org/quantlibxl/func_ratehelpers.html - qlRateHelperSelection"/>
    <hyperlink ref="A788" r:id="rId786" location="qlRateInstVolDifferences" display="http://quantlib.org/quantlibxl/func_marketmodels.html - qlRateInstVolDifferences"/>
    <hyperlink ref="A789" r:id="rId787" location="qlRateVolDifferences" display="http://quantlib.org/quantlibxl/func_marketmodels.html - qlRateVolDifferences"/>
    <hyperlink ref="A790" r:id="rId788" location="qlRelinkableHandleDefaultProbabilityTermStructure" display="http://quantlib.org/quantlibxl/func_defaulttermstructures.html - qlRelinkableHandleDefaultProbabilityTermStructure"/>
    <hyperlink ref="A791" r:id="rId789" location="qlRelinkableHandleLinkTo" display="http://quantlib.org/quantlibxl/func_handles.html - qlRelinkableHandleLinkTo"/>
    <hyperlink ref="A792" r:id="rId790" location="qlRelinkableHandleOptionletVolatilityStructure" display="http://quantlib.org/quantlibxl/func_capletvolstructure.html - qlRelinkableHandleOptionletVolatilityStructure"/>
    <hyperlink ref="A793" r:id="rId791" location="qlRelinkableHandleQuote" display="http://quantlib.org/quantlibxl/func_quotes.html - qlRelinkableHandleQuote"/>
    <hyperlink ref="A794" r:id="rId792" location="qlRelinkableHandleSwaptionVolatilityStructure" display="http://quantlib.org/quantlibxl/func_swaptionvolstructure.html - qlRelinkableHandleSwaptionVolatilityStructure"/>
    <hyperlink ref="A795" r:id="rId793" location="qlRelinkableHandleYieldTermStructure" display="http://quantlib.org/quantlibxl/func_termstructures.html - qlRelinkableHandleYieldTermStructure"/>
    <hyperlink ref="A796" r:id="rId794" location="qlRendistatoBasket" display="http://quantlib.org/quantlibxl/func_btp.html - qlRendistatoBasket"/>
    <hyperlink ref="A797" r:id="rId795" location="qlRendistatoBasketOutstanding" display="http://quantlib.org/quantlibxl/func_btp.html - qlRendistatoBasketOutstanding"/>
    <hyperlink ref="A798" r:id="rId796" location="qlRendistatoBasketOutstandings" display="http://quantlib.org/quantlibxl/func_btp.html - qlRendistatoBasketOutstandings"/>
    <hyperlink ref="A799" r:id="rId797" location="qlRendistatoBasketSize" display="http://quantlib.org/quantlibxl/func_btp.html - qlRendistatoBasketSize"/>
    <hyperlink ref="A800" r:id="rId798" location="qlRendistatoBasketWeights" display="http://quantlib.org/quantlibxl/func_btp.html - qlRendistatoBasketWeights"/>
    <hyperlink ref="A801" r:id="rId799" location="qlRendistatoCalculator" display="http://quantlib.org/quantlibxl/func_btp.html - qlRendistatoCalculator"/>
    <hyperlink ref="A802" r:id="rId800" location="qlRendistatoCalculatorDuration" display="http://quantlib.org/quantlibxl/func_btp.html - qlRendistatoCalculatorDuration"/>
    <hyperlink ref="A803" r:id="rId801" location="qlRendistatoCalculatorDurations" display="http://quantlib.org/quantlibxl/func_btp.html - qlRendistatoCalculatorDurations"/>
    <hyperlink ref="A804" r:id="rId802" location="qlRendistatoCalculatorEquivalentSwapDuration" display="http://quantlib.org/quantlibxl/func_btp.html - qlRendistatoCalculatorEquivalentSwapDuration"/>
    <hyperlink ref="A805" r:id="rId803" location="qlRendistatoCalculatorEquivalentSwapLength" display="http://quantlib.org/quantlibxl/func_btp.html - qlRendistatoCalculatorEquivalentSwapLength"/>
    <hyperlink ref="A806" r:id="rId804" location="qlRendistatoCalculatorEquivalentSwapRate" display="http://quantlib.org/quantlibxl/func_btp.html - qlRendistatoCalculatorEquivalentSwapRate"/>
    <hyperlink ref="A807" r:id="rId805" location="qlRendistatoCalculatorEquivalentSwapSpread" display="http://quantlib.org/quantlibxl/func_btp.html - qlRendistatoCalculatorEquivalentSwapSpread"/>
    <hyperlink ref="A808" r:id="rId806" location="qlRendistatoCalculatorEquivalentSwapYield" display="http://quantlib.org/quantlibxl/func_btp.html - qlRendistatoCalculatorEquivalentSwapYield"/>
    <hyperlink ref="A809" r:id="rId807" location="qlRendistatoCalculatorSwapDurations" display="http://quantlib.org/quantlibxl/func_btp.html - qlRendistatoCalculatorSwapDurations"/>
    <hyperlink ref="A810" r:id="rId808" location="qlRendistatoCalculatorSwapLengths" display="http://quantlib.org/quantlibxl/func_btp.html - qlRendistatoCalculatorSwapLengths"/>
    <hyperlink ref="A811" r:id="rId809" location="qlRendistatoCalculatorSwapRates" display="http://quantlib.org/quantlibxl/func_btp.html - qlRendistatoCalculatorSwapRates"/>
    <hyperlink ref="A812" r:id="rId810" location="qlRendistatoCalculatorSwapYields" display="http://quantlib.org/quantlibxl/func_btp.html - qlRendistatoCalculatorSwapYields"/>
    <hyperlink ref="A813" r:id="rId811" location="qlRendistatoCalculatorYield" display="http://quantlib.org/quantlibxl/func_btp.html - qlRendistatoCalculatorYield"/>
    <hyperlink ref="A814" r:id="rId812" location="qlRendistatoCalculatorYields" display="http://quantlib.org/quantlibxl/func_btp.html - qlRendistatoCalculatorYields"/>
    <hyperlink ref="A815" r:id="rId813" location="qlRendistatoEquivalentSwapLengthQuote" display="http://quantlib.org/quantlibxl/func_btp.html - qlRendistatoEquivalentSwapLengthQuote"/>
    <hyperlink ref="A816" r:id="rId814" location="qlRendistatoEquivalentSwapSpreadQuote" display="http://quantlib.org/quantlibxl/func_btp.html - qlRendistatoEquivalentSwapSpreadQuote"/>
    <hyperlink ref="A817" r:id="rId815" location="qlRho" display="http://quantlib.org/quantlibxl/func_options.html - qlRho"/>
    <hyperlink ref="A818" r:id="rId816" location="qlRiskyFixedBond" display="http://quantlib.org/quantlibxl/func_credit.html - qlRiskyFixedBond"/>
    <hyperlink ref="A819" r:id="rId817" location="qlSABRInterpolation" display="http://quantlib.org/quantlibxl/func_interpolation.html - qlSABRInterpolation"/>
    <hyperlink ref="A820" r:id="rId818" location="qlSABRInterpolationAlpha" display="http://quantlib.org/quantlibxl/func_interpolation.html - qlSABRInterpolationAlpha"/>
    <hyperlink ref="A821" r:id="rId819" location="qlSABRInterpolationBeta" display="http://quantlib.org/quantlibxl/func_interpolation.html - qlSABRInterpolationBeta"/>
    <hyperlink ref="A822" r:id="rId820" location="qlSABRInterpolationEndCriteria" display="http://quantlib.org/quantlibxl/func_interpolation.html - qlSABRInterpolationEndCriteria"/>
    <hyperlink ref="A823" r:id="rId821" location="qlSABRInterpolationExpiry" display="http://quantlib.org/quantlibxl/func_interpolation.html - qlSABRInterpolationExpiry"/>
    <hyperlink ref="A824" r:id="rId822" location="qlSABRInterpolationForward" display="http://quantlib.org/quantlibxl/func_interpolation.html - qlSABRInterpolationForward"/>
    <hyperlink ref="A825" r:id="rId823" location="qlSABRInterpolationMaxError" display="http://quantlib.org/quantlibxl/func_interpolation.html - qlSABRInterpolationMaxError"/>
    <hyperlink ref="A826" r:id="rId824" location="qlSABRInterpolationNu" display="http://quantlib.org/quantlibxl/func_interpolation.html - qlSABRInterpolationNu"/>
    <hyperlink ref="A827" r:id="rId825" location="qlSABRInterpolationRho" display="http://quantlib.org/quantlibxl/func_interpolation.html - qlSABRInterpolationRho"/>
    <hyperlink ref="A828" r:id="rId826" location="qlSABRInterpolationRmsError" display="http://quantlib.org/quantlibxl/func_interpolation.html - qlSABRInterpolationRmsError"/>
    <hyperlink ref="A829" r:id="rId827" location="qlSABRInterpolationWeights" display="http://quantlib.org/quantlibxl/func_interpolation.html - qlSABRInterpolationWeights"/>
    <hyperlink ref="A830" r:id="rId828" location="qlSMMDriftCalculator" display="http://quantlib.org/quantlibxl/func_driftcalculators.html - qlSMMDriftCalculator"/>
    <hyperlink ref="A831" r:id="rId829" location="qlSMMDriftCalculatorCompute" display="http://quantlib.org/quantlibxl/func_driftcalculators.html - qlSMMDriftCalculatorCompute"/>
    <hyperlink ref="A832" r:id="rId830" location="qlSabrInterpolatedSmileSection" display="http://quantlib.org/quantlibxl/func_smilesection.html - qlSabrInterpolatedSmileSection"/>
    <hyperlink ref="A833" r:id="rId831" location="qlSabrInterpolatedSmileSection1" display="http://quantlib.org/quantlibxl/func_smilesection.html - qlSabrInterpolatedSmileSection1"/>
    <hyperlink ref="A834" r:id="rId832" location="qlSabrInterpolatedSmileSectionAlpha" display="http://quantlib.org/quantlibxl/func_smilesection.html - qlSabrInterpolatedSmileSectionAlpha"/>
    <hyperlink ref="A835" r:id="rId833" location="qlSabrInterpolatedSmileSectionBeta" display="http://quantlib.org/quantlibxl/func_smilesection.html - qlSabrInterpolatedSmileSectionBeta"/>
    <hyperlink ref="A836" r:id="rId834" location="qlSabrInterpolatedSmileSectionEndCriteria" display="http://quantlib.org/quantlibxl/func_smilesection.html - qlSabrInterpolatedSmileSectionEndCriteria"/>
    <hyperlink ref="A837" r:id="rId835" location="qlSabrInterpolatedSmileSectionError" display="http://quantlib.org/quantlibxl/func_smilesection.html - qlSabrInterpolatedSmileSectionError"/>
    <hyperlink ref="A838" r:id="rId836" location="qlSabrInterpolatedSmileSectionMaxError" display="http://quantlib.org/quantlibxl/func_smilesection.html - qlSabrInterpolatedSmileSectionMaxError"/>
    <hyperlink ref="A839" r:id="rId837" location="qlSabrInterpolatedSmileSectionNu" display="http://quantlib.org/quantlibxl/func_smilesection.html - qlSabrInterpolatedSmileSectionNu"/>
    <hyperlink ref="A840" r:id="rId838" location="qlSabrInterpolatedSmileSectionRho" display="http://quantlib.org/quantlibxl/func_smilesection.html - qlSabrInterpolatedSmileSectionRho"/>
    <hyperlink ref="A841" r:id="rId839" location="qlSabrSmileSection" display="http://quantlib.org/quantlibxl/func_smilesection.html - qlSabrSmileSection"/>
    <hyperlink ref="A842" r:id="rId840" location="qlSabrVolSurface" display="http://quantlib.org/quantlibxl/func_volatilities.html - qlSabrVolSurface"/>
    <hyperlink ref="A843" r:id="rId841" location="qlSabrVolatility" display="http://quantlib.org/quantlibxl/func_volatilities.html - qlSabrVolatility"/>
    <hyperlink ref="A844" r:id="rId842" location="qlSchedule" display="http://quantlib.org/quantlibxl/func_schedule.html - qlSchedule"/>
    <hyperlink ref="A845" r:id="rId843" location="qlScheduleBDC" display="http://quantlib.org/quantlibxl/func_schedule.html - qlScheduleBDC"/>
    <hyperlink ref="A846" r:id="rId844" location="qlScheduleCalendar" display="http://quantlib.org/quantlibxl/func_schedule.html - qlScheduleCalendar"/>
    <hyperlink ref="A847" r:id="rId845" location="qlScheduleDates" display="http://quantlib.org/quantlibxl/func_schedule.html - qlScheduleDates"/>
    <hyperlink ref="A848" r:id="rId846" location="qlScheduleEmpty" display="http://quantlib.org/quantlibxl/func_schedule.html - qlScheduleEmpty"/>
    <hyperlink ref="A849" r:id="rId847" location="qlScheduleEndDate" display="http://quantlib.org/quantlibxl/func_schedule.html - qlScheduleEndDate"/>
    <hyperlink ref="A850" r:id="rId848" location="qlScheduleEndOfMonth" display="http://quantlib.org/quantlibxl/func_schedule.html - qlScheduleEndOfMonth"/>
    <hyperlink ref="A851" r:id="rId849" location="qlScheduleFromDateVector" display="http://quantlib.org/quantlibxl/func_schedule.html - qlScheduleFromDateVector"/>
    <hyperlink ref="A852" r:id="rId850" location="qlScheduleIsRegular" display="http://quantlib.org/quantlibxl/func_schedule.html - qlScheduleIsRegular"/>
    <hyperlink ref="A853" r:id="rId851" location="qlScheduleNextDate" display="http://quantlib.org/quantlibxl/func_schedule.html - qlScheduleNextDate"/>
    <hyperlink ref="A854" r:id="rId852" location="qlSchedulePreviousDate" display="http://quantlib.org/quantlibxl/func_schedule.html - qlSchedulePreviousDate"/>
    <hyperlink ref="A855" r:id="rId853" location="qlScheduleRule" display="http://quantlib.org/quantlibxl/func_schedule.html - qlScheduleRule"/>
    <hyperlink ref="A856" r:id="rId854" location="qlScheduleSize" display="http://quantlib.org/quantlibxl/func_schedule.html - qlScheduleSize"/>
    <hyperlink ref="A857" r:id="rId855" location="qlScheduleStartDate" display="http://quantlib.org/quantlibxl/func_schedule.html - qlScheduleStartDate"/>
    <hyperlink ref="A858" r:id="rId856" location="qlScheduleTenor" display="http://quantlib.org/quantlibxl/func_schedule.html - qlScheduleTenor"/>
    <hyperlink ref="A859" r:id="rId857" location="qlScheduleTerminationDateBDC" display="http://quantlib.org/quantlibxl/func_schedule.html - qlScheduleTerminationDateBDC"/>
    <hyperlink ref="A860" r:id="rId858" location="qlScheduleTruncated" display="http://quantlib.org/quantlibxl/func_schedule.html - qlScheduleTruncated"/>
    <hyperlink ref="A861" r:id="rId859" location="qlSecondsToString" display="http://quantlib.org/quantlibxl/func_optimization.html - qlSecondsToString"/>
    <hyperlink ref="A862" r:id="rId860" location="qlSequenceStatistics" display="http://quantlib.org/quantlibxl/func_sequencestatistics.html - qlSequenceStatistics"/>
    <hyperlink ref="A863" r:id="rId861" location="qlSequenceStatistics2" display="http://quantlib.org/quantlibxl/func_sequencestatistics.html - qlSequenceStatistics2"/>
    <hyperlink ref="A864" r:id="rId862" location="qlSequenceStatisticsAverageShortfall" display="http://quantlib.org/quantlibxl/func_sequencestatistics.html - qlSequenceStatisticsAverageShortfall"/>
    <hyperlink ref="A865" r:id="rId863" location="qlSequenceStatisticsCorrelation" display="http://quantlib.org/quantlibxl/func_sequencestatistics.html - qlSequenceStatisticsCorrelation"/>
    <hyperlink ref="A866" r:id="rId864" location="qlSequenceStatisticsCovariance" display="http://quantlib.org/quantlibxl/func_sequencestatistics.html - qlSequenceStatisticsCovariance"/>
    <hyperlink ref="A867" r:id="rId865" location="qlSequenceStatisticsDownsideDeviation" display="http://quantlib.org/quantlibxl/func_sequencestatistics.html - qlSequenceStatisticsDownsideDeviation"/>
    <hyperlink ref="A868" r:id="rId866" location="qlSequenceStatisticsDownsideVariance" display="http://quantlib.org/quantlibxl/func_sequencestatistics.html - qlSequenceStatisticsDownsideVariance"/>
    <hyperlink ref="A869" r:id="rId867" location="qlSequenceStatisticsErrorEstimate" display="http://quantlib.org/quantlibxl/func_sequencestatistics.html - qlSequenceStatisticsErrorEstimate"/>
    <hyperlink ref="A870" r:id="rId868" location="qlSequenceStatisticsGaussianAverageShortfall" display="http://quantlib.org/quantlibxl/func_sequencestatistics.html - qlSequenceStatisticsGaussianAverageShortfall"/>
    <hyperlink ref="A871" r:id="rId869" location="qlSequenceStatisticsGaussianPercentile" display="http://quantlib.org/quantlibxl/func_sequencestatistics.html - qlSequenceStatisticsGaussianPercentile"/>
    <hyperlink ref="A872" r:id="rId870" location="qlSequenceStatisticsGaussianPotentialUpside" display="http://quantlib.org/quantlibxl/func_sequencestatistics.html - qlSequenceStatisticsGaussianPotentialUpside"/>
    <hyperlink ref="A873" r:id="rId871" location="qlSequenceStatisticsGaussianShortfall" display="http://quantlib.org/quantlibxl/func_sequencestatistics.html - qlSequenceStatisticsGaussianShortfall"/>
    <hyperlink ref="A874" r:id="rId872" location="qlSequenceStatisticsGaussianValueAtRisk" display="http://quantlib.org/quantlibxl/func_sequencestatistics.html - qlSequenceStatisticsGaussianValueAtRisk"/>
    <hyperlink ref="A875" r:id="rId873" location="qlSequenceStatisticsInc" display="http://quantlib.org/quantlibxl/func_sequencestatistics.html - qlSequenceStatisticsInc"/>
    <hyperlink ref="A876" r:id="rId874" location="qlSequenceStatisticsInc2" display="http://quantlib.org/quantlibxl/func_sequencestatistics.html - qlSequenceStatisticsInc2"/>
    <hyperlink ref="A877" r:id="rId875" location="qlSequenceStatisticsKurtosis" display="http://quantlib.org/quantlibxl/func_sequencestatistics.html - qlSequenceStatisticsKurtosis"/>
    <hyperlink ref="A878" r:id="rId876" location="qlSequenceStatisticsMax" display="http://quantlib.org/quantlibxl/func_sequencestatistics.html - qlSequenceStatisticsMax"/>
    <hyperlink ref="A879" r:id="rId877" location="qlSequenceStatisticsMean" display="http://quantlib.org/quantlibxl/func_sequencestatistics.html - qlSequenceStatisticsMean"/>
    <hyperlink ref="A880" r:id="rId878" location="qlSequenceStatisticsMin" display="http://quantlib.org/quantlibxl/func_sequencestatistics.html - qlSequenceStatisticsMin"/>
    <hyperlink ref="A881" r:id="rId879" location="qlSequenceStatisticsPercentile" display="http://quantlib.org/quantlibxl/func_sequencestatistics.html - qlSequenceStatisticsPercentile"/>
    <hyperlink ref="A882" r:id="rId880" location="qlSequenceStatisticsPotentialUpside" display="http://quantlib.org/quantlibxl/func_sequencestatistics.html - qlSequenceStatisticsPotentialUpside"/>
    <hyperlink ref="A883" r:id="rId881" location="qlSequenceStatisticsRegret" display="http://quantlib.org/quantlibxl/func_sequencestatistics.html - qlSequenceStatisticsRegret"/>
    <hyperlink ref="A884" r:id="rId882" location="qlSequenceStatisticsSamples" display="http://quantlib.org/quantlibxl/func_sequencestatistics.html - qlSequenceStatisticsSamples"/>
    <hyperlink ref="A885" r:id="rId883" location="qlSequenceStatisticsSemiDeviation" display="http://quantlib.org/quantlibxl/func_sequencestatistics.html - qlSequenceStatisticsSemiDeviation"/>
    <hyperlink ref="A886" r:id="rId884" location="qlSequenceStatisticsSemiVariance" display="http://quantlib.org/quantlibxl/func_sequencestatistics.html - qlSequenceStatisticsSemiVariance"/>
    <hyperlink ref="A887" r:id="rId885" location="qlSequenceStatisticsShortfall" display="http://quantlib.org/quantlibxl/func_sequencestatistics.html - qlSequenceStatisticsShortfall"/>
    <hyperlink ref="A888" r:id="rId886" location="qlSequenceStatisticsSize" display="http://quantlib.org/quantlibxl/func_sequencestatistics.html - qlSequenceStatisticsSize"/>
    <hyperlink ref="A889" r:id="rId887" location="qlSequenceStatisticsSkewness" display="http://quantlib.org/quantlibxl/func_sequencestatistics.html - qlSequenceStatisticsSkewness"/>
    <hyperlink ref="A890" r:id="rId888" location="qlSequenceStatisticsStandardDeviation" display="http://quantlib.org/quantlibxl/func_sequencestatistics.html - qlSequenceStatisticsStandardDeviation"/>
    <hyperlink ref="A891" r:id="rId889" location="qlSequenceStatisticsValueAtRisk" display="http://quantlib.org/quantlibxl/func_sequencestatistics.html - qlSequenceStatisticsValueAtRisk"/>
    <hyperlink ref="A892" r:id="rId890" location="qlSequenceStatisticsVariance" display="http://quantlib.org/quantlibxl/func_sequencestatistics.html - qlSequenceStatisticsVariance"/>
    <hyperlink ref="A893" r:id="rId891" location="qlSequenceStatisticsWeightSum" display="http://quantlib.org/quantlibxl/func_sequencestatistics.html - qlSequenceStatisticsWeightSum"/>
    <hyperlink ref="A894" r:id="rId892" location="qlSettingsEnforceTodaysHistoricFixings" display="http://quantlib.org/quantlibxl/func_settings.html - qlSettingsEnforceTodaysHistoricFixings"/>
    <hyperlink ref="A895" r:id="rId893" location="qlSettingsEvaluationDate" display="http://quantlib.org/quantlibxl/func_settings.html - qlSettingsEvaluationDate"/>
    <hyperlink ref="A896" r:id="rId894" location="qlSettingsSetEnforceTodaysHistoricFixings" display="http://quantlib.org/quantlibxl/func_settings.html - qlSettingsSetEnforceTodaysHistoricFixings"/>
    <hyperlink ref="A897" r:id="rId895" location="qlSettingsSetEvaluationDate" display="http://quantlib.org/quantlibxl/func_settings.html - qlSettingsSetEvaluationDate"/>
    <hyperlink ref="A898" r:id="rId896" location="qlSimpleFloaterPrice" display="http://quantlib.org/quantlibxl/func_rangeaccrual.html - qlSimpleFloaterPrice"/>
    <hyperlink ref="A899" r:id="rId897" location="qlSimpleQuote" display="http://quantlib.org/quantlibxl/func_quotes.html - qlSimpleQuote"/>
    <hyperlink ref="A900" r:id="rId898" location="qlSimpleQuoteReset" display="http://quantlib.org/quantlibxl/func_quotes.html - qlSimpleQuoteReset"/>
    <hyperlink ref="A901" r:id="rId899" location="qlSimpleQuoteSetTickValue" display="http://quantlib.org/quantlibxl/func_quotes.html - qlSimpleQuoteSetTickValue"/>
    <hyperlink ref="A902" r:id="rId900" location="qlSimpleQuoteSetValue" display="http://quantlib.org/quantlibxl/func_quotes.html - qlSimpleQuoteSetValue"/>
    <hyperlink ref="A903" r:id="rId901" location="qlSimpleQuoteTickValue" display="http://quantlib.org/quantlibxl/func_quotes.html - qlSimpleQuoteTickValue"/>
    <hyperlink ref="A904" r:id="rId902" location="qlSimplex" display="http://quantlib.org/quantlibxl/func_optimization.html - qlSimplex"/>
    <hyperlink ref="A905" r:id="rId903" location="qlSimultaneousCalibrationBrowseCmsMarket" display="http://quantlib.org/quantlibxl/func_cmsmarketcalibration.html - qlSimultaneousCalibrationBrowseCmsMarket"/>
    <hyperlink ref="A906" r:id="rId904" location="qlSmileSectionAtmLevel" display="http://quantlib.org/quantlibxl/func_smilesection.html - qlSmileSectionAtmLevel"/>
    <hyperlink ref="A907" r:id="rId905" location="qlSmileSectionByCube" display="http://quantlib.org/quantlibxl/func_swaptionvolstructure.html - qlSmileSectionByCube"/>
    <hyperlink ref="A908" r:id="rId906" location="qlSmileSectionByCube2" display="http://quantlib.org/quantlibxl/func_swaptionvolstructure.html - qlSmileSectionByCube2"/>
    <hyperlink ref="A909" r:id="rId907" location="qlSmileSectionDayCounter" display="http://quantlib.org/quantlibxl/func_smilesection.html - qlSmileSectionDayCounter"/>
    <hyperlink ref="A910" r:id="rId908" location="qlSmileSectionExerciseDate" display="http://quantlib.org/quantlibxl/func_smilesection.html - qlSmileSectionExerciseDate"/>
    <hyperlink ref="A911" r:id="rId909" location="qlSmileSectionFromSabrVolSurface" display="http://quantlib.org/quantlibxl/func_smilesection.html - qlSmileSectionFromSabrVolSurface"/>
    <hyperlink ref="A912" r:id="rId910" location="qlSmileSectionVariance" display="http://quantlib.org/quantlibxl/func_smilesection.html - qlSmileSectionVariance"/>
    <hyperlink ref="A913" r:id="rId911" location="qlSmileSectionVolatility" display="http://quantlib.org/quantlibxl/func_smilesection.html - qlSmileSectionVolatility"/>
    <hyperlink ref="A914" r:id="rId912" location="qlSobolRsg" display="http://quantlib.org/quantlibxl/func_randomsequencegenerator.html - qlSobolRsg"/>
    <hyperlink ref="A915" r:id="rId913" location="qlSonia" display="http://quantlib.org/quantlibxl/func_index.html - qlSonia"/>
    <hyperlink ref="A916" r:id="rId914" location="qlSparseSabrParameters" display="http://quantlib.org/quantlibxl/func_swaptionvolstructure.html - qlSparseSabrParameters"/>
    <hyperlink ref="A917" r:id="rId915" location="qlSphereCylinderOptimizerClosest" display="http://quantlib.org/quantlibxl/func_optimization.html - qlSphereCylinderOptimizerClosest"/>
    <hyperlink ref="A918" r:id="rId916" location="qlSpreadCdsHelper" display="http://quantlib.org/quantlibxl/func_credit.html - qlSpreadCdsHelper"/>
    <hyperlink ref="A919" r:id="rId917" location="qlSpreadedOptionletVolatility" display="http://quantlib.org/quantlibxl/func_capletvolstructure.html - qlSpreadedOptionletVolatility"/>
    <hyperlink ref="A920" r:id="rId918" location="qlSpreadedSwaptionVolatility" display="http://quantlib.org/quantlibxl/func_swaptionvolstructure.html - qlSpreadedSwaptionVolatility"/>
    <hyperlink ref="A921" r:id="rId919" location="qlStatistics" display="http://quantlib.org/quantlibxl/func_statistics.html - qlStatistics"/>
    <hyperlink ref="A922" r:id="rId920" location="qlStatisticsAverageShortfall" display="http://quantlib.org/quantlibxl/func_statistics.html - qlStatisticsAverageShortfall"/>
    <hyperlink ref="A923" r:id="rId921" location="qlStatisticsDownsideDeviation" display="http://quantlib.org/quantlibxl/func_statistics.html - qlStatisticsDownsideDeviation"/>
    <hyperlink ref="A924" r:id="rId922" location="qlStatisticsDownsideVariance" display="http://quantlib.org/quantlibxl/func_statistics.html - qlStatisticsDownsideVariance"/>
    <hyperlink ref="A925" r:id="rId923" location="qlStatisticsErrorEstimate" display="http://quantlib.org/quantlibxl/func_statistics.html - qlStatisticsErrorEstimate"/>
    <hyperlink ref="A926" r:id="rId924" location="qlStatisticsExpectedShortfall" display="http://quantlib.org/quantlibxl/func_statistics.html - qlStatisticsExpectedShortfall"/>
    <hyperlink ref="A927" r:id="rId925" location="qlStatisticsGaussianAverageShortfall" display="http://quantlib.org/quantlibxl/func_statistics.html - qlStatisticsGaussianAverageShortfall"/>
    <hyperlink ref="A928" r:id="rId926" location="qlStatisticsGaussianDownsideDeviation" display="http://quantlib.org/quantlibxl/func_statistics.html - qlStatisticsGaussianDownsideDeviation"/>
    <hyperlink ref="A929" r:id="rId927" location="qlStatisticsGaussianDownsideVariance" display="http://quantlib.org/quantlibxl/func_statistics.html - qlStatisticsGaussianDownsideVariance"/>
    <hyperlink ref="A930" r:id="rId928" location="qlStatisticsGaussianExpectedShortfall" display="http://quantlib.org/quantlibxl/func_statistics.html - qlStatisticsGaussianExpectedShortfall"/>
    <hyperlink ref="A931" r:id="rId929" location="qlStatisticsGaussianPercentile" display="http://quantlib.org/quantlibxl/func_statistics.html - qlStatisticsGaussianPercentile"/>
    <hyperlink ref="A932" r:id="rId930" location="qlStatisticsGaussianPotentialUpside" display="http://quantlib.org/quantlibxl/func_statistics.html - qlStatisticsGaussianPotentialUpside"/>
    <hyperlink ref="A933" r:id="rId931" location="qlStatisticsGaussianRegret" display="http://quantlib.org/quantlibxl/func_statistics.html - qlStatisticsGaussianRegret"/>
    <hyperlink ref="A934" r:id="rId932" location="qlStatisticsGaussianShortfall" display="http://quantlib.org/quantlibxl/func_statistics.html - qlStatisticsGaussianShortfall"/>
    <hyperlink ref="A935" r:id="rId933" location="qlStatisticsGaussianTopPercentile" display="http://quantlib.org/quantlibxl/func_statistics.html - qlStatisticsGaussianTopPercentile"/>
    <hyperlink ref="A936" r:id="rId934" location="qlStatisticsGaussianValueAtRisk" display="http://quantlib.org/quantlibxl/func_statistics.html - qlStatisticsGaussianValueAtRisk"/>
    <hyperlink ref="A937" r:id="rId935" location="qlStatisticsKurtosis" display="http://quantlib.org/quantlibxl/func_statistics.html - qlStatisticsKurtosis"/>
    <hyperlink ref="A938" r:id="rId936" location="qlStatisticsMax" display="http://quantlib.org/quantlibxl/func_statistics.html - qlStatisticsMax"/>
    <hyperlink ref="A939" r:id="rId937" location="qlStatisticsMean" display="http://quantlib.org/quantlibxl/func_statistics.html - qlStatisticsMean"/>
    <hyperlink ref="A940" r:id="rId938" location="qlStatisticsMin" display="http://quantlib.org/quantlibxl/func_statistics.html - qlStatisticsMin"/>
    <hyperlink ref="A941" r:id="rId939" location="qlStatisticsPercentile" display="http://quantlib.org/quantlibxl/func_statistics.html - qlStatisticsPercentile"/>
    <hyperlink ref="A942" r:id="rId940" location="qlStatisticsPotentialUpside" display="http://quantlib.org/quantlibxl/func_statistics.html - qlStatisticsPotentialUpside"/>
    <hyperlink ref="A943" r:id="rId941" location="qlStatisticsRegret" display="http://quantlib.org/quantlibxl/func_statistics.html - qlStatisticsRegret"/>
    <hyperlink ref="A944" r:id="rId942" location="qlStatisticsSamples" display="http://quantlib.org/quantlibxl/func_statistics.html - qlStatisticsSamples"/>
    <hyperlink ref="A945" r:id="rId943" location="qlStatisticsSemiDeviation" display="http://quantlib.org/quantlibxl/func_statistics.html - qlStatisticsSemiDeviation"/>
    <hyperlink ref="A946" r:id="rId944" location="qlStatisticsSemiVariance" display="http://quantlib.org/quantlibxl/func_statistics.html - qlStatisticsSemiVariance"/>
    <hyperlink ref="A947" r:id="rId945" location="qlStatisticsShortfall" display="http://quantlib.org/quantlibxl/func_statistics.html - qlStatisticsShortfall"/>
    <hyperlink ref="A948" r:id="rId946" location="qlStatisticsSkewness" display="http://quantlib.org/quantlibxl/func_statistics.html - qlStatisticsSkewness"/>
    <hyperlink ref="A949" r:id="rId947" location="qlStatisticsStandardDeviation" display="http://quantlib.org/quantlibxl/func_statistics.html - qlStatisticsStandardDeviation"/>
    <hyperlink ref="A950" r:id="rId948" location="qlStatisticsTopPercentile" display="http://quantlib.org/quantlibxl/func_statistics.html - qlStatisticsTopPercentile"/>
    <hyperlink ref="A951" r:id="rId949" location="qlStatisticsValueAtRisk" display="http://quantlib.org/quantlibxl/func_statistics.html - qlStatisticsValueAtRisk"/>
    <hyperlink ref="A952" r:id="rId950" location="qlStatisticsVariance" display="http://quantlib.org/quantlibxl/func_statistics.html - qlStatisticsVariance"/>
    <hyperlink ref="A953" r:id="rId951" location="qlStatisticsWeightSum" display="http://quantlib.org/quantlibxl/func_statistics.html - qlStatisticsWeightSum"/>
    <hyperlink ref="A954" r:id="rId952" location="qlSteepestDescent" display="http://quantlib.org/quantlibxl/func_optimization.html - qlSteepestDescent"/>
    <hyperlink ref="A955" r:id="rId953" location="qlStickyMaxPayoff" display="http://quantlib.org/quantlibxl/func_payoffs.html - qlStickyMaxPayoff"/>
    <hyperlink ref="A956" r:id="rId954" location="qlStickyMinPayoff" display="http://quantlib.org/quantlibxl/func_payoffs.html - qlStickyMinPayoff"/>
    <hyperlink ref="A957" r:id="rId955" location="qlStickyPayoff" display="http://quantlib.org/quantlibxl/func_payoffs.html - qlStickyPayoff"/>
    <hyperlink ref="A958" r:id="rId956" location="qlStrikedTypePayoff" display="http://quantlib.org/quantlibxl/func_payoffs.html - qlStrikedTypePayoff"/>
    <hyperlink ref="A959" r:id="rId957" location="qlStrippedOptionlet" display="http://quantlib.org/quantlibxl/func_capletvolstructure.html - qlStrippedOptionlet"/>
    <hyperlink ref="A960" r:id="rId958" location="qlStrippedOptionletAdapter" display="http://quantlib.org/quantlibxl/func_capletvolstructure.html - qlStrippedOptionletAdapter"/>
    <hyperlink ref="A961" r:id="rId959" location="qlStrippedOptionletBaseAtmOptionletRates" display="http://quantlib.org/quantlibxl/func_capletvolstructure.html - qlStrippedOptionletBaseAtmOptionletRates"/>
    <hyperlink ref="A962" r:id="rId960" location="qlStrippedOptionletBaseBusinessDayConvention" display="http://quantlib.org/quantlibxl/func_capletvolstructure.html - qlStrippedOptionletBaseBusinessDayConvention"/>
    <hyperlink ref="A963" r:id="rId961" location="qlStrippedOptionletBaseCalendar" display="http://quantlib.org/quantlibxl/func_capletvolstructure.html - qlStrippedOptionletBaseCalendar"/>
    <hyperlink ref="A964" r:id="rId962" location="qlStrippedOptionletBaseDayCounter" display="http://quantlib.org/quantlibxl/func_capletvolstructure.html - qlStrippedOptionletBaseDayCounter"/>
    <hyperlink ref="A965" r:id="rId963" location="qlStrippedOptionletBaseOptionletFixingDates" display="http://quantlib.org/quantlibxl/func_capletvolstructure.html - qlStrippedOptionletBaseOptionletFixingDates"/>
    <hyperlink ref="A966" r:id="rId964" location="qlStrippedOptionletBaseOptionletFixingTimes" display="http://quantlib.org/quantlibxl/func_capletvolstructure.html - qlStrippedOptionletBaseOptionletFixingTimes"/>
    <hyperlink ref="A967" r:id="rId965" location="qlStrippedOptionletBaseOptionletVolatilities" display="http://quantlib.org/quantlibxl/func_capletvolstructure.html - qlStrippedOptionletBaseOptionletVolatilities"/>
    <hyperlink ref="A968" r:id="rId966" location="qlStrippedOptionletBaseSettlementDays" display="http://quantlib.org/quantlibxl/func_capletvolstructure.html - qlStrippedOptionletBaseSettlementDays"/>
    <hyperlink ref="A969" r:id="rId967" location="qlStrippedOptionletBaseStrikes" display="http://quantlib.org/quantlibxl/func_capletvolstructure.html - qlStrippedOptionletBaseStrikes"/>
    <hyperlink ref="A970" r:id="rId968" location="qlSwap" display="http://quantlib.org/quantlibxl/func_swap.html - qlSwap"/>
    <hyperlink ref="A971" r:id="rId969" location="qlSwapDerivative" display="http://quantlib.org/quantlibxl/func_marketmodels.html - qlSwapDerivative"/>
    <hyperlink ref="A972" r:id="rId970" location="qlSwapIndex" display="http://quantlib.org/quantlibxl/func_index.html - qlSwapIndex"/>
    <hyperlink ref="A973" r:id="rId971" location="qlSwapIndexFixedLegBDC" display="http://quantlib.org/quantlibxl/func_index.html - qlSwapIndexFixedLegBDC"/>
    <hyperlink ref="A974" r:id="rId972" location="qlSwapIndexFixedLegTenor" display="http://quantlib.org/quantlibxl/func_index.html - qlSwapIndexFixedLegTenor"/>
    <hyperlink ref="A975" r:id="rId973" location="qlSwapLegAnalysis" display="http://quantlib.org/quantlibxl/func_swap.html - qlSwapLegAnalysis"/>
    <hyperlink ref="A976" r:id="rId974" location="qlSwapLegBPS" display="http://quantlib.org/quantlibxl/func_swap.html - qlSwapLegBPS"/>
    <hyperlink ref="A977" r:id="rId975" location="qlSwapLegNPV" display="http://quantlib.org/quantlibxl/func_swap.html - qlSwapLegNPV"/>
    <hyperlink ref="A978" r:id="rId976" location="qlSwapMaturityDate" display="http://quantlib.org/quantlibxl/func_swap.html - qlSwapMaturityDate"/>
    <hyperlink ref="A979" r:id="rId977" location="qlSwapRateHelper" display="http://quantlib.org/quantlibxl/func_ratehelpers.html - qlSwapRateHelper"/>
    <hyperlink ref="A980" r:id="rId978" location="qlSwapRateHelper2" display="http://quantlib.org/quantlibxl/func_ratehelpers.html - qlSwapRateHelper2"/>
    <hyperlink ref="A981" r:id="rId979" location="qlSwapRateHelperForwardStart" display="http://quantlib.org/quantlibxl/func_ratehelpers.html - qlSwapRateHelperForwardStart"/>
    <hyperlink ref="A982" r:id="rId980" location="qlSwapRateHelperSpread" display="http://quantlib.org/quantlibxl/func_ratehelpers.html - qlSwapRateHelperSpread"/>
    <hyperlink ref="A983" r:id="rId981" location="qlSwapStartDate" display="http://quantlib.org/quantlibxl/func_swap.html - qlSwapStartDate"/>
    <hyperlink ref="A984" r:id="rId982" location="qlSwaption" display="http://quantlib.org/quantlibxl/func_swaption.html - qlSwaption"/>
    <hyperlink ref="A985" r:id="rId983" location="qlSwaptionImpliedVolatility" display="http://quantlib.org/quantlibxl/func_swaption.html - qlSwaptionImpliedVolatility"/>
    <hyperlink ref="A986" r:id="rId984" location="qlSwaptionSettlementType" display="http://quantlib.org/quantlibxl/func_swaption.html - qlSwaptionSettlementType"/>
    <hyperlink ref="A987" r:id="rId985" location="qlSwaptionType" display="http://quantlib.org/quantlibxl/func_swaption.html - qlSwaptionType"/>
    <hyperlink ref="A988" r:id="rId986" location="qlSwaptionVTSBlackVariance" display="http://quantlib.org/quantlibxl/func_swaptionvolstructure.html - qlSwaptionVTSBlackVariance"/>
    <hyperlink ref="A989" r:id="rId987" location="qlSwaptionVTSBlackVariance2" display="http://quantlib.org/quantlibxl/func_swaptionvolstructure.html - qlSwaptionVTSBlackVariance2"/>
    <hyperlink ref="A990" r:id="rId988" location="qlSwaptionVTSBusinessDayConvention" display="http://quantlib.org/quantlibxl/func_swaptionvolstructure.html - qlSwaptionVTSBusinessDayConvention"/>
    <hyperlink ref="A991" r:id="rId989" location="qlSwaptionVTSMatrix" display="http://quantlib.org/quantlibxl/func_swaptionvolstructure.html - qlSwaptionVTSMatrix"/>
    <hyperlink ref="A992" r:id="rId990" location="qlSwaptionVTSMatrixLocate" display="http://quantlib.org/quantlibxl/func_swaptionvolstructure.html - qlSwaptionVTSMatrixLocate"/>
    <hyperlink ref="A993" r:id="rId991" location="qlSwaptionVTSMatrixOptionDates" display="http://quantlib.org/quantlibxl/func_swaptionvolstructure.html - qlSwaptionVTSMatrixOptionDates"/>
    <hyperlink ref="A994" r:id="rId992" location="qlSwaptionVTSMatrixOptionTenors" display="http://quantlib.org/quantlibxl/func_swaptionvolstructure.html - qlSwaptionVTSMatrixOptionTenors"/>
    <hyperlink ref="A995" r:id="rId993" location="qlSwaptionVTSMatrixSwapTenors" display="http://quantlib.org/quantlibxl/func_swaptionvolstructure.html - qlSwaptionVTSMatrixSwapTenors"/>
    <hyperlink ref="A996" r:id="rId994" location="qlSwaptionVTSMaxSwapTenor" display="http://quantlib.org/quantlibxl/func_swaptionvolstructure.html - qlSwaptionVTSMaxSwapTenor"/>
    <hyperlink ref="A997" r:id="rId995" location="qlSwaptionVTSOptionDateFromTenor" display="http://quantlib.org/quantlibxl/func_swaptionvolstructure.html - qlSwaptionVTSOptionDateFromTenor"/>
    <hyperlink ref="A998" r:id="rId996" location="qlSwaptionVTSSwapLength" display="http://quantlib.org/quantlibxl/func_swaptionvolstructure.html - qlSwaptionVTSSwapLength"/>
    <hyperlink ref="A999" r:id="rId997" location="qlSwaptionVTSSwapLength2" display="http://quantlib.org/quantlibxl/func_swaptionvolstructure.html - qlSwaptionVTSSwapLength2"/>
    <hyperlink ref="A1000" r:id="rId998" location="qlSwaptionVTSVolatility" display="http://quantlib.org/quantlibxl/func_swaptionvolstructure.html - qlSwaptionVTSVolatility"/>
    <hyperlink ref="A1001" r:id="rId999" location="qlSwaptionVTSVolatility2" display="http://quantlib.org/quantlibxl/func_swaptionvolstructure.html - qlSwaptionVTSVolatility2"/>
    <hyperlink ref="A1002" r:id="rId1000" location="qlSwaptionVTSatmStrike" display="http://quantlib.org/quantlibxl/func_swaptionvolstructure.html - qlSwaptionVTSatmStrike"/>
    <hyperlink ref="A1003" r:id="rId1001" location="qlSwaptionVTSatmStrike2" display="http://quantlib.org/quantlibxl/func_swaptionvolstructure.html - qlSwaptionVTSatmStrike2"/>
    <hyperlink ref="A1004" r:id="rId1002" location="qlSwaptionVolCube1" display="http://quantlib.org/quantlibxl/func_swaptionvolstructure.html - qlSwaptionVolCube1"/>
    <hyperlink ref="A1005" r:id="rId1003" location="qlSwaptionVolCube2" display="http://quantlib.org/quantlibxl/func_swaptionvolstructure.html - qlSwaptionVolCube2"/>
    <hyperlink ref="A1006" r:id="rId1004" location="qlSymmetricSchurDecomposition" display="http://quantlib.org/quantlibxl/func_mathf.html - qlSymmetricSchurDecomposition"/>
    <hyperlink ref="A1007" r:id="rId1005" location="qlSymmetricSchurDecompositionEigenvalues" display="http://quantlib.org/quantlibxl/func_mathf.html - qlSymmetricSchurDecompositionEigenvalues"/>
    <hyperlink ref="A1008" r:id="rId1006" location="qlSymmetricSchurDecompositionEigenvectors" display="http://quantlib.org/quantlibxl/func_mathf.html - qlSymmetricSchurDecompositionEigenvectors"/>
    <hyperlink ref="A1009" r:id="rId1007" location="qlSyntheticCDO" display="http://quantlib.org/quantlibxl/func_credit.html - qlSyntheticCDO"/>
    <hyperlink ref="A1010" r:id="rId1008" location="qlTBinomialLossmodel" display="http://quantlib.org/quantlibxl/func_basketlossmodels.html - qlTBinomialLossmodel"/>
    <hyperlink ref="A1011" r:id="rId1009" location="qlTDefaultProbLM" display="http://quantlib.org/quantlibxl/func_latentmodels.html - qlTDefaultProbLM"/>
    <hyperlink ref="A1012" r:id="rId1010" location="qlTLMAssetCorrel" display="http://quantlib.org/quantlibxl/func_latentmodels.html - qlTLMAssetCorrel"/>
    <hyperlink ref="A1013" r:id="rId1011" location="qlTLMDefaultCorrel" display="http://quantlib.org/quantlibxl/func_latentmodels.html - qlTLMDefaultCorrel"/>
    <hyperlink ref="A1014" r:id="rId1012" location="qlTLMProbNHits" display="http://quantlib.org/quantlibxl/func_latentmodels.html - qlTLMProbNHits"/>
    <hyperlink ref="A1015" r:id="rId1013" location="qlTMCLossModel" display="http://quantlib.org/quantlibxl/func_basketlossmodels.html - qlTMCLossModel"/>
    <hyperlink ref="A1016" r:id="rId1014" location="qlTRandomRRMCLossModel" display="http://quantlib.org/quantlibxl/func_basketlossmodels.html - qlTRandomRRMCLossModel"/>
    <hyperlink ref="A1017" r:id="rId1015" location="qlTSaddlePointLossmodel" display="http://quantlib.org/quantlibxl/func_basketlossmodels.html - qlTSaddlePointLossmodel"/>
    <hyperlink ref="A1018" r:id="rId1016" location="qlTermStructureCalendar" display="http://quantlib.org/quantlibxl/func_termstructures.html - qlTermStructureCalendar"/>
    <hyperlink ref="A1019" r:id="rId1017" location="qlTermStructureDayCounter" display="http://quantlib.org/quantlibxl/func_termstructures.html - qlTermStructureDayCounter"/>
    <hyperlink ref="A1020" r:id="rId1018" location="qlTermStructureMaxDate" display="http://quantlib.org/quantlibxl/func_termstructures.html - qlTermStructureMaxDate"/>
    <hyperlink ref="A1021" r:id="rId1019" location="qlTermStructureReferenceDate" display="http://quantlib.org/quantlibxl/func_termstructures.html - qlTermStructureReferenceDate"/>
    <hyperlink ref="A1022" r:id="rId1020" location="qlTermStructureSettlementDays" display="http://quantlib.org/quantlibxl/func_termstructures.html - qlTermStructureSettlementDays"/>
    <hyperlink ref="A1023" r:id="rId1021" location="qlTermStructureTimeFromReference" display="http://quantlib.org/quantlibxl/func_termstructures.html - qlTermStructureTimeFromReference"/>
    <hyperlink ref="A1024" r:id="rId1022" location="qlTerminalMeasure" display="http://quantlib.org/quantlibxl/func_evolutiondescription.html - qlTerminalMeasure"/>
    <hyperlink ref="A1025" r:id="rId1023" location="qlTheta" display="http://quantlib.org/quantlibxl/func_options.html - qlTheta"/>
    <hyperlink ref="A1026" r:id="rId1024" location="qlThetaPerDay" display="http://quantlib.org/quantlibxl/func_options.html - qlThetaPerDay"/>
    <hyperlink ref="A1027" r:id="rId1025" location="qlTimeHomogeneousForwardCorrelation" display="http://quantlib.org/quantlibxl/func_correlation.html - qlTimeHomogeneousForwardCorrelation"/>
    <hyperlink ref="A1028" r:id="rId1026" location="qlTimeSeries" display="http://quantlib.org/quantlibxl/func_timeseries.html - qlTimeSeries"/>
    <hyperlink ref="A1029" r:id="rId1027" location="qlTimeSeriesDates" display="http://quantlib.org/quantlibxl/func_timeseries.html - qlTimeSeriesDates"/>
    <hyperlink ref="A1030" r:id="rId1028" location="qlTimeSeriesEmpty" display="http://quantlib.org/quantlibxl/func_timeseries.html - qlTimeSeriesEmpty"/>
    <hyperlink ref="A1031" r:id="rId1029" location="qlTimeSeriesFirstDate" display="http://quantlib.org/quantlibxl/func_timeseries.html - qlTimeSeriesFirstDate"/>
    <hyperlink ref="A1032" r:id="rId1030" location="qlTimeSeriesFromIndex" display="http://quantlib.org/quantlibxl/func_timeseries.html - qlTimeSeriesFromIndex"/>
    <hyperlink ref="A1033" r:id="rId1031" location="qlTimeSeriesLastDate" display="http://quantlib.org/quantlibxl/func_timeseries.html - qlTimeSeriesLastDate"/>
    <hyperlink ref="A1034" r:id="rId1032" location="qlTimeSeriesSize" display="http://quantlib.org/quantlibxl/func_timeseries.html - qlTimeSeriesSize"/>
    <hyperlink ref="A1035" r:id="rId1033" location="qlTimeSeriesValue" display="http://quantlib.org/quantlibxl/func_timeseries.html - qlTimeSeriesValue"/>
    <hyperlink ref="A1036" r:id="rId1034" location="qlTimeSeriesValues" display="http://quantlib.org/quantlibxl/func_timeseries.html - qlTimeSeriesValues"/>
    <hyperlink ref="A1037" r:id="rId1035" location="qlUpfrontCdsHelper" display="http://quantlib.org/quantlibxl/func_credit.html - qlUpfrontCdsHelper"/>
    <hyperlink ref="A1038" r:id="rId1036" location="qlVanillaOption" display="http://quantlib.org/quantlibxl/func_options.html - qlVanillaOption"/>
    <hyperlink ref="A1039" r:id="rId1037" location="qlVanillaSwap" display="http://quantlib.org/quantlibxl/func_vanillaswap.html - qlVanillaSwap"/>
    <hyperlink ref="A1040" r:id="rId1038" location="qlVanillaSwapFairRate" display="http://quantlib.org/quantlibxl/func_vanillaswap.html - qlVanillaSwapFairRate"/>
    <hyperlink ref="A1041" r:id="rId1039" location="qlVanillaSwapFairSpread" display="http://quantlib.org/quantlibxl/func_vanillaswap.html - qlVanillaSwapFairSpread"/>
    <hyperlink ref="A1042" r:id="rId1040" location="qlVanillaSwapFixedDayCount" display="http://quantlib.org/quantlibxl/func_vanillaswap.html - qlVanillaSwapFixedDayCount"/>
    <hyperlink ref="A1043" r:id="rId1041" location="qlVanillaSwapFixedLegAnalysis" display="http://quantlib.org/quantlibxl/func_vanillaswap.html - qlVanillaSwapFixedLegAnalysis"/>
    <hyperlink ref="A1044" r:id="rId1042" location="qlVanillaSwapFixedLegBPS" display="http://quantlib.org/quantlibxl/func_vanillaswap.html - qlVanillaSwapFixedLegBPS"/>
    <hyperlink ref="A1045" r:id="rId1043" location="qlVanillaSwapFixedLegNPV" display="http://quantlib.org/quantlibxl/func_vanillaswap.html - qlVanillaSwapFixedLegNPV"/>
    <hyperlink ref="A1046" r:id="rId1044" location="qlVanillaSwapFixedRate" display="http://quantlib.org/quantlibxl/func_vanillaswap.html - qlVanillaSwapFixedRate"/>
    <hyperlink ref="A1047" r:id="rId1045" location="qlVanillaSwapFloatingDayCount" display="http://quantlib.org/quantlibxl/func_vanillaswap.html - qlVanillaSwapFloatingDayCount"/>
    <hyperlink ref="A1048" r:id="rId1046" location="qlVanillaSwapFloatingLegAnalysis" display="http://quantlib.org/quantlibxl/func_vanillaswap.html - qlVanillaSwapFloatingLegAnalysis"/>
    <hyperlink ref="A1049" r:id="rId1047" location="qlVanillaSwapFloatingLegBPS" display="http://quantlib.org/quantlibxl/func_vanillaswap.html - qlVanillaSwapFloatingLegBPS"/>
    <hyperlink ref="A1050" r:id="rId1048" location="qlVanillaSwapFloatingLegNPV" display="http://quantlib.org/quantlibxl/func_vanillaswap.html - qlVanillaSwapFloatingLegNPV"/>
    <hyperlink ref="A1051" r:id="rId1049" location="qlVanillaSwapFromSwapIndex" display="http://quantlib.org/quantlibxl/func_vanillaswap.html - qlVanillaSwapFromSwapIndex"/>
    <hyperlink ref="A1052" r:id="rId1050" location="qlVanillaSwapFromSwapRateHelper" display="http://quantlib.org/quantlibxl/func_vanillaswap.html - qlVanillaSwapFromSwapRateHelper"/>
    <hyperlink ref="A1053" r:id="rId1051" location="qlVanillaSwapNominal" display="http://quantlib.org/quantlibxl/func_vanillaswap.html - qlVanillaSwapNominal"/>
    <hyperlink ref="A1054" r:id="rId1052" location="qlVanillaSwapPaymentConvention" display="http://quantlib.org/quantlibxl/func_vanillaswap.html - qlVanillaSwapPaymentConvention"/>
    <hyperlink ref="A1055" r:id="rId1053" location="qlVanillaSwapSpread" display="http://quantlib.org/quantlibxl/func_vanillaswap.html - qlVanillaSwapSpread"/>
    <hyperlink ref="A1056" r:id="rId1054" location="qlVanillaSwapType" display="http://quantlib.org/quantlibxl/func_vanillaswap.html - qlVanillaSwapType"/>
    <hyperlink ref="A1057" r:id="rId1055" location="qlVariates" display="http://quantlib.org/quantlibxl/func_randomsequencegenerator.html - qlVariates"/>
    <hyperlink ref="A1058" r:id="rId1056" location="qlVasicek" display="http://quantlib.org/quantlibxl/func_shortratemodels.html - qlVasicek"/>
    <hyperlink ref="A1059" r:id="rId1057" location="qlVega" display="http://quantlib.org/quantlibxl/func_options.html - qlVega"/>
    <hyperlink ref="A1060" r:id="rId1058" location="qlVersion" display="http://quantlib.org/quantlibxl/func_utilities.html - qlVersion"/>
    <hyperlink ref="A1061" r:id="rId1059" location="qlVolCubeAtmCalibrated" display="http://quantlib.org/quantlibxl/func_swaptionvolstructure.html - qlVolCubeAtmCalibrated"/>
    <hyperlink ref="A1062" r:id="rId1060" location="qlVolatilitySpreads" display="http://quantlib.org/quantlibxl/func_volatilities.html - qlVolatilitySpreads"/>
    <hyperlink ref="A1063" r:id="rId1061" location="qlVolatilitySpreads2" display="http://quantlib.org/quantlibxl/func_volatilities.html - qlVolatilitySpreads2"/>
    <hyperlink ref="A1064" r:id="rId1062" location="qlVolatilityTermStructureBusinessDayConvention" display="http://quantlib.org/quantlibxl/func_volatilities.html - qlVolatilityTermStructureBusinessDayConvention"/>
    <hyperlink ref="A1065" r:id="rId1063" location="qlVolatilityTermStructureMaxStrike" display="http://quantlib.org/quantlibxl/func_volatilities.html - qlVolatilityTermStructureMaxStrike"/>
    <hyperlink ref="A1066" r:id="rId1064" location="qlVolatilityTermStructureMinStrike" display="http://quantlib.org/quantlibxl/func_volatilities.html - qlVolatilityTermStructureMinStrike"/>
    <hyperlink ref="A1067" r:id="rId1065" location="qlVolatilityTermStructureOptionDateFromTenor" display="http://quantlib.org/quantlibxl/func_volatilities.html - qlVolatilityTermStructureOptionDateFromTenor"/>
    <hyperlink ref="A1068" r:id="rId1066" location="qlYieldTSDiscount" display="http://quantlib.org/quantlibxl/func_termstructures.html - qlYieldTSDiscount"/>
    <hyperlink ref="A1069" r:id="rId1067" location="qlYieldTSForwardRate" display="http://quantlib.org/quantlibxl/func_termstructures.html - qlYieldTSForwardRate"/>
    <hyperlink ref="A1070" r:id="rId1068" location="qlYieldTSForwardRate2" display="http://quantlib.org/quantlibxl/func_termstructures.html - qlYieldTSForwardRate2"/>
    <hyperlink ref="A1071" r:id="rId1069" location="qlYieldTSZeroRate" display="http://quantlib.org/quantlibxl/func_termstructures.html - qlYieldTSZeroRate"/>
    <hyperlink ref="A1072" r:id="rId1070" location="qlZeroCouponBond" display="http://quantlib.org/quantlibxl/func_bonds.html - qlZeroCouponBond"/>
    <hyperlink ref="A1073" r:id="rId1071" location="qlZeroCurve" display="http://quantlib.org/quantlibxl/func_termstructures.html - qlZeroCurve"/>
    <hyperlink ref="A1074" r:id="rId1072" location="qlxlVersion" display="http://quantlib.org/quantlibxl/func_utilities.html - qlxlVersion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15" sqref="C15"/>
    </sheetView>
  </sheetViews>
  <sheetFormatPr defaultColWidth="33.85546875" defaultRowHeight="15" x14ac:dyDescent="0.25"/>
  <sheetData>
    <row r="1" spans="1:3" s="79" customFormat="1" x14ac:dyDescent="0.25">
      <c r="A1" s="104" t="s">
        <v>1462</v>
      </c>
      <c r="C1" s="105" t="str">
        <f>_xll.qlEuribor(C3,C4)</f>
        <v>Euribor6M#0014</v>
      </c>
    </row>
    <row r="2" spans="1:3" s="79" customFormat="1" x14ac:dyDescent="0.25">
      <c r="A2" s="11" t="s">
        <v>1459</v>
      </c>
      <c r="B2" s="11" t="s">
        <v>1460</v>
      </c>
      <c r="C2" s="11" t="s">
        <v>1461</v>
      </c>
    </row>
    <row r="3" spans="1:3" x14ac:dyDescent="0.25">
      <c r="A3" s="102" t="s">
        <v>0</v>
      </c>
      <c r="B3" s="103" t="s">
        <v>1</v>
      </c>
      <c r="C3" s="10" t="s">
        <v>1458</v>
      </c>
    </row>
    <row r="4" spans="1:3" ht="42.75" x14ac:dyDescent="0.25">
      <c r="A4" s="102" t="s">
        <v>235</v>
      </c>
      <c r="B4" s="103" t="s">
        <v>1457</v>
      </c>
      <c r="C4" s="10" t="s">
        <v>87</v>
      </c>
    </row>
    <row r="5" spans="1:3" ht="28.5" x14ac:dyDescent="0.25">
      <c r="A5" s="102" t="s">
        <v>2</v>
      </c>
      <c r="B5" s="103" t="s">
        <v>3</v>
      </c>
      <c r="C5" s="10"/>
    </row>
    <row r="6" spans="1:3" x14ac:dyDescent="0.25">
      <c r="A6" s="102" t="s">
        <v>4</v>
      </c>
      <c r="B6" s="103" t="s">
        <v>5</v>
      </c>
      <c r="C6" s="10"/>
    </row>
    <row r="7" spans="1:3" x14ac:dyDescent="0.25">
      <c r="A7" s="102" t="s">
        <v>6</v>
      </c>
      <c r="B7" s="103" t="s">
        <v>7</v>
      </c>
      <c r="C7" s="10"/>
    </row>
    <row r="8" spans="1:3" x14ac:dyDescent="0.25">
      <c r="A8" s="102" t="s">
        <v>8</v>
      </c>
      <c r="B8" s="103" t="s">
        <v>9</v>
      </c>
      <c r="C8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0"/>
  <sheetViews>
    <sheetView topLeftCell="A3" workbookViewId="0">
      <selection activeCell="AB37" sqref="AB37"/>
    </sheetView>
  </sheetViews>
  <sheetFormatPr defaultRowHeight="15" x14ac:dyDescent="0.25"/>
  <sheetData>
    <row r="1" spans="1:27" s="106" customFormat="1" x14ac:dyDescent="0.25">
      <c r="A1" s="106">
        <v>1</v>
      </c>
      <c r="B1" s="106">
        <f>+A1+1</f>
        <v>2</v>
      </c>
      <c r="C1" s="106">
        <f t="shared" ref="C1:AA1" si="0">+B1+1</f>
        <v>3</v>
      </c>
      <c r="D1" s="106">
        <f t="shared" si="0"/>
        <v>4</v>
      </c>
      <c r="E1" s="106">
        <f t="shared" si="0"/>
        <v>5</v>
      </c>
      <c r="F1" s="106">
        <f t="shared" si="0"/>
        <v>6</v>
      </c>
      <c r="G1" s="106">
        <f t="shared" si="0"/>
        <v>7</v>
      </c>
      <c r="H1" s="106">
        <f t="shared" si="0"/>
        <v>8</v>
      </c>
      <c r="I1" s="106">
        <f t="shared" si="0"/>
        <v>9</v>
      </c>
      <c r="J1" s="106">
        <f t="shared" si="0"/>
        <v>10</v>
      </c>
      <c r="K1" s="106">
        <f t="shared" si="0"/>
        <v>11</v>
      </c>
      <c r="L1" s="106">
        <f t="shared" si="0"/>
        <v>12</v>
      </c>
      <c r="M1" s="106">
        <f t="shared" si="0"/>
        <v>13</v>
      </c>
      <c r="N1" s="106">
        <f t="shared" si="0"/>
        <v>14</v>
      </c>
      <c r="O1" s="106">
        <f t="shared" si="0"/>
        <v>15</v>
      </c>
      <c r="P1" s="106">
        <f t="shared" si="0"/>
        <v>16</v>
      </c>
      <c r="Q1" s="106">
        <f t="shared" si="0"/>
        <v>17</v>
      </c>
      <c r="R1" s="106">
        <f t="shared" si="0"/>
        <v>18</v>
      </c>
      <c r="S1" s="106">
        <f t="shared" si="0"/>
        <v>19</v>
      </c>
      <c r="T1" s="106">
        <f t="shared" si="0"/>
        <v>20</v>
      </c>
      <c r="U1" s="106">
        <f t="shared" si="0"/>
        <v>21</v>
      </c>
      <c r="V1" s="106">
        <f t="shared" si="0"/>
        <v>22</v>
      </c>
      <c r="W1" s="106">
        <f t="shared" si="0"/>
        <v>23</v>
      </c>
      <c r="X1" s="106">
        <f t="shared" si="0"/>
        <v>24</v>
      </c>
      <c r="Y1" s="106">
        <f t="shared" si="0"/>
        <v>25</v>
      </c>
      <c r="Z1" s="106">
        <f t="shared" si="0"/>
        <v>26</v>
      </c>
      <c r="AA1" s="106">
        <f t="shared" si="0"/>
        <v>27</v>
      </c>
    </row>
    <row r="2" spans="1:27" ht="51.75" x14ac:dyDescent="0.25">
      <c r="A2" s="129" t="s">
        <v>23</v>
      </c>
      <c r="B2" s="129" t="s">
        <v>24</v>
      </c>
      <c r="C2" s="130" t="s">
        <v>25</v>
      </c>
      <c r="D2" s="129" t="s">
        <v>26</v>
      </c>
      <c r="E2" s="130" t="s">
        <v>27</v>
      </c>
      <c r="F2" s="130" t="s">
        <v>28</v>
      </c>
      <c r="G2" s="130" t="s">
        <v>29</v>
      </c>
      <c r="H2" s="130" t="s">
        <v>30</v>
      </c>
      <c r="I2" s="130" t="s">
        <v>31</v>
      </c>
      <c r="J2" s="129" t="s">
        <v>32</v>
      </c>
      <c r="K2" s="129" t="s">
        <v>33</v>
      </c>
      <c r="L2" s="129" t="s">
        <v>34</v>
      </c>
      <c r="M2" s="129" t="s">
        <v>35</v>
      </c>
      <c r="N2" s="129" t="s">
        <v>36</v>
      </c>
      <c r="O2" s="129" t="s">
        <v>37</v>
      </c>
      <c r="P2" s="129" t="s">
        <v>38</v>
      </c>
      <c r="Q2" s="129" t="s">
        <v>39</v>
      </c>
      <c r="R2" s="129" t="s">
        <v>40</v>
      </c>
      <c r="S2" s="129" t="s">
        <v>41</v>
      </c>
      <c r="T2" s="129" t="s">
        <v>42</v>
      </c>
      <c r="U2" s="129" t="s">
        <v>43</v>
      </c>
      <c r="V2" s="129" t="s">
        <v>44</v>
      </c>
      <c r="W2" s="129" t="s">
        <v>45</v>
      </c>
      <c r="X2" s="129" t="s">
        <v>46</v>
      </c>
      <c r="Y2" s="129" t="s">
        <v>47</v>
      </c>
      <c r="Z2" s="129" t="s">
        <v>48</v>
      </c>
      <c r="AA2" s="20" t="s">
        <v>222</v>
      </c>
    </row>
    <row r="3" spans="1:27" x14ac:dyDescent="0.25">
      <c r="A3" s="131" t="s">
        <v>87</v>
      </c>
      <c r="B3" s="131" t="s">
        <v>88</v>
      </c>
      <c r="C3" s="132">
        <v>0.51100000000000001</v>
      </c>
      <c r="D3" s="133">
        <v>42419</v>
      </c>
      <c r="E3" s="134">
        <v>4.5994564000000002E-2</v>
      </c>
      <c r="F3" s="134">
        <v>0</v>
      </c>
      <c r="G3" s="135">
        <v>4.5999999999999999E-2</v>
      </c>
      <c r="H3" s="135">
        <v>3.1E-2</v>
      </c>
      <c r="I3" s="135">
        <v>6.0999999999999999E-2</v>
      </c>
      <c r="J3" s="136">
        <v>42235</v>
      </c>
      <c r="K3" s="137" t="s">
        <v>50</v>
      </c>
      <c r="L3" s="137" t="s">
        <v>51</v>
      </c>
      <c r="M3" s="137" t="s">
        <v>52</v>
      </c>
      <c r="N3" s="138">
        <v>0</v>
      </c>
      <c r="O3" s="137" t="s">
        <v>53</v>
      </c>
      <c r="P3" s="139">
        <v>42232.979317129626</v>
      </c>
      <c r="Q3" s="137" t="s">
        <v>1463</v>
      </c>
      <c r="R3" s="137" t="s">
        <v>55</v>
      </c>
      <c r="S3" s="137" t="s">
        <v>56</v>
      </c>
      <c r="T3" s="137" t="s">
        <v>57</v>
      </c>
      <c r="U3" s="138">
        <v>0</v>
      </c>
      <c r="V3" s="137"/>
      <c r="W3" s="137" t="s">
        <v>58</v>
      </c>
      <c r="X3" s="137" t="s">
        <v>58</v>
      </c>
      <c r="Y3" s="137" t="s">
        <v>57</v>
      </c>
      <c r="Z3" s="137">
        <v>1</v>
      </c>
      <c r="AA3" s="112">
        <v>2</v>
      </c>
    </row>
    <row r="4" spans="1:27" x14ac:dyDescent="0.25">
      <c r="A4" s="131" t="s">
        <v>1464</v>
      </c>
      <c r="B4" s="131" t="s">
        <v>97</v>
      </c>
      <c r="C4" s="132">
        <v>0.50600000000000001</v>
      </c>
      <c r="D4" s="133">
        <v>42509</v>
      </c>
      <c r="E4" s="134">
        <v>4.4002380000000001E-2</v>
      </c>
      <c r="F4" s="134">
        <v>0</v>
      </c>
      <c r="G4" s="135">
        <v>4.2999999999999997E-2</v>
      </c>
      <c r="H4" s="135">
        <v>1.7999999999999999E-2</v>
      </c>
      <c r="I4" s="135">
        <v>6.8000000000000005E-2</v>
      </c>
      <c r="J4" s="136">
        <v>42327</v>
      </c>
      <c r="K4" s="137" t="s">
        <v>1465</v>
      </c>
      <c r="L4" s="137" t="s">
        <v>51</v>
      </c>
      <c r="M4" s="137" t="s">
        <v>52</v>
      </c>
      <c r="N4" s="138">
        <v>0</v>
      </c>
      <c r="O4" s="137" t="s">
        <v>53</v>
      </c>
      <c r="P4" s="139">
        <v>42233.391967592594</v>
      </c>
      <c r="Q4" s="137" t="s">
        <v>1466</v>
      </c>
      <c r="R4" s="137" t="s">
        <v>55</v>
      </c>
      <c r="S4" s="137" t="s">
        <v>56</v>
      </c>
      <c r="T4" s="137" t="s">
        <v>57</v>
      </c>
      <c r="U4" s="138">
        <v>0</v>
      </c>
      <c r="V4" s="137"/>
      <c r="W4" s="137" t="s">
        <v>58</v>
      </c>
      <c r="X4" s="137" t="s">
        <v>58</v>
      </c>
      <c r="Y4" s="137" t="s">
        <v>57</v>
      </c>
      <c r="Z4" s="137">
        <v>1</v>
      </c>
      <c r="AA4" s="112">
        <f>+AA3</f>
        <v>2</v>
      </c>
    </row>
    <row r="5" spans="1:27" x14ac:dyDescent="0.25">
      <c r="A5" s="131" t="s">
        <v>1467</v>
      </c>
      <c r="B5" s="131" t="s">
        <v>106</v>
      </c>
      <c r="C5" s="132">
        <v>0.50600000000000001</v>
      </c>
      <c r="D5" s="133">
        <v>42601</v>
      </c>
      <c r="E5" s="134">
        <v>4.7983210999999998E-2</v>
      </c>
      <c r="F5" s="134">
        <v>0</v>
      </c>
      <c r="G5" s="135">
        <v>0.05</v>
      </c>
      <c r="H5" s="135">
        <v>2.5000000000000001E-2</v>
      </c>
      <c r="I5" s="135">
        <v>7.4999999999999997E-2</v>
      </c>
      <c r="J5" s="136">
        <v>42419</v>
      </c>
      <c r="K5" s="137" t="s">
        <v>1465</v>
      </c>
      <c r="L5" s="137" t="s">
        <v>51</v>
      </c>
      <c r="M5" s="137" t="s">
        <v>52</v>
      </c>
      <c r="N5" s="138">
        <v>0</v>
      </c>
      <c r="O5" s="137" t="s">
        <v>53</v>
      </c>
      <c r="P5" s="139">
        <v>42233.375011574077</v>
      </c>
      <c r="Q5" s="137" t="s">
        <v>1468</v>
      </c>
      <c r="R5" s="137" t="s">
        <v>55</v>
      </c>
      <c r="S5" s="137" t="s">
        <v>56</v>
      </c>
      <c r="T5" s="137" t="s">
        <v>57</v>
      </c>
      <c r="U5" s="138">
        <v>0</v>
      </c>
      <c r="V5" s="137"/>
      <c r="W5" s="137" t="s">
        <v>58</v>
      </c>
      <c r="X5" s="137" t="s">
        <v>58</v>
      </c>
      <c r="Y5" s="137" t="s">
        <v>57</v>
      </c>
      <c r="Z5" s="137">
        <v>1</v>
      </c>
      <c r="AA5" s="112">
        <f t="shared" ref="AA5:AA39" si="1">+AA4</f>
        <v>2</v>
      </c>
    </row>
    <row r="6" spans="1:27" x14ac:dyDescent="0.25">
      <c r="A6" s="131" t="s">
        <v>1469</v>
      </c>
      <c r="B6" s="131" t="s">
        <v>113</v>
      </c>
      <c r="C6" s="132">
        <v>0.51400000000000001</v>
      </c>
      <c r="D6" s="133">
        <v>42786</v>
      </c>
      <c r="E6" s="134">
        <v>6.1412295999999998E-2</v>
      </c>
      <c r="F6" s="134">
        <v>0</v>
      </c>
      <c r="G6" s="135">
        <v>8.7999999999999995E-2</v>
      </c>
      <c r="H6" s="135">
        <v>6.3E-2</v>
      </c>
      <c r="I6" s="135">
        <v>0.113</v>
      </c>
      <c r="J6" s="136">
        <v>42601</v>
      </c>
      <c r="K6" s="137" t="s">
        <v>1465</v>
      </c>
      <c r="L6" s="137" t="s">
        <v>51</v>
      </c>
      <c r="M6" s="137" t="s">
        <v>52</v>
      </c>
      <c r="N6" s="138">
        <v>0</v>
      </c>
      <c r="O6" s="137" t="s">
        <v>53</v>
      </c>
      <c r="P6" s="139">
        <v>42233.409629629627</v>
      </c>
      <c r="Q6" s="137" t="s">
        <v>1470</v>
      </c>
      <c r="R6" s="137" t="s">
        <v>55</v>
      </c>
      <c r="S6" s="137" t="s">
        <v>56</v>
      </c>
      <c r="T6" s="137" t="s">
        <v>57</v>
      </c>
      <c r="U6" s="138">
        <v>0</v>
      </c>
      <c r="V6" s="137"/>
      <c r="W6" s="137" t="s">
        <v>58</v>
      </c>
      <c r="X6" s="137" t="s">
        <v>58</v>
      </c>
      <c r="Y6" s="137" t="s">
        <v>57</v>
      </c>
      <c r="Z6" s="137">
        <v>1</v>
      </c>
      <c r="AA6" s="112">
        <f t="shared" si="1"/>
        <v>2</v>
      </c>
    </row>
    <row r="7" spans="1:27" x14ac:dyDescent="0.25">
      <c r="A7" s="131" t="s">
        <v>1471</v>
      </c>
      <c r="B7" s="131" t="s">
        <v>119</v>
      </c>
      <c r="C7" s="132">
        <v>0.50600000000000001</v>
      </c>
      <c r="D7" s="133">
        <v>42968</v>
      </c>
      <c r="E7" s="134">
        <v>8.6619316000000002E-2</v>
      </c>
      <c r="F7" s="134">
        <v>0</v>
      </c>
      <c r="G7" s="135">
        <v>0.16300000000000001</v>
      </c>
      <c r="H7" s="135">
        <v>0.13800000000000001</v>
      </c>
      <c r="I7" s="135">
        <v>0.188</v>
      </c>
      <c r="J7" s="136">
        <v>42786</v>
      </c>
      <c r="K7" s="137" t="s">
        <v>1465</v>
      </c>
      <c r="L7" s="137" t="s">
        <v>51</v>
      </c>
      <c r="M7" s="137" t="s">
        <v>52</v>
      </c>
      <c r="N7" s="138">
        <v>0</v>
      </c>
      <c r="O7" s="137" t="s">
        <v>53</v>
      </c>
      <c r="P7" s="139">
        <v>42233.402569444443</v>
      </c>
      <c r="Q7" s="137" t="s">
        <v>1472</v>
      </c>
      <c r="R7" s="137" t="s">
        <v>55</v>
      </c>
      <c r="S7" s="137" t="s">
        <v>56</v>
      </c>
      <c r="T7" s="137" t="s">
        <v>57</v>
      </c>
      <c r="U7" s="138">
        <v>0</v>
      </c>
      <c r="V7" s="137"/>
      <c r="W7" s="137" t="s">
        <v>58</v>
      </c>
      <c r="X7" s="137" t="s">
        <v>58</v>
      </c>
      <c r="Y7" s="137" t="s">
        <v>57</v>
      </c>
      <c r="Z7" s="137">
        <v>1</v>
      </c>
      <c r="AA7" s="112">
        <f t="shared" si="1"/>
        <v>2</v>
      </c>
    </row>
    <row r="8" spans="1:27" x14ac:dyDescent="0.25">
      <c r="A8" s="131" t="s">
        <v>121</v>
      </c>
      <c r="B8" s="131" t="s">
        <v>122</v>
      </c>
      <c r="C8" s="132">
        <v>3.0470000000000002</v>
      </c>
      <c r="D8" s="133">
        <v>43332</v>
      </c>
      <c r="E8" s="134">
        <v>0.16336690700000001</v>
      </c>
      <c r="F8" s="134">
        <v>0</v>
      </c>
      <c r="G8" s="135">
        <v>0.16600000000000001</v>
      </c>
      <c r="H8" s="135">
        <v>0.14599999999999999</v>
      </c>
      <c r="I8" s="135">
        <v>0.186</v>
      </c>
      <c r="J8" s="136">
        <v>42235</v>
      </c>
      <c r="K8" s="137" t="s">
        <v>110</v>
      </c>
      <c r="L8" s="137" t="s">
        <v>51</v>
      </c>
      <c r="M8" s="137" t="s">
        <v>1473</v>
      </c>
      <c r="N8" s="138">
        <v>0</v>
      </c>
      <c r="O8" s="137" t="s">
        <v>53</v>
      </c>
      <c r="P8" s="139">
        <v>42233.416377314818</v>
      </c>
      <c r="Q8" s="137" t="s">
        <v>1474</v>
      </c>
      <c r="R8" s="137" t="s">
        <v>55</v>
      </c>
      <c r="S8" s="137" t="s">
        <v>56</v>
      </c>
      <c r="T8" s="137" t="s">
        <v>57</v>
      </c>
      <c r="U8" s="138">
        <v>0</v>
      </c>
      <c r="V8" s="137"/>
      <c r="W8" s="137" t="s">
        <v>58</v>
      </c>
      <c r="X8" s="137" t="s">
        <v>58</v>
      </c>
      <c r="Y8" s="137" t="s">
        <v>57</v>
      </c>
      <c r="Z8" s="137">
        <v>1</v>
      </c>
      <c r="AA8" s="112">
        <f t="shared" si="1"/>
        <v>2</v>
      </c>
    </row>
    <row r="9" spans="1:27" x14ac:dyDescent="0.25">
      <c r="A9" s="131" t="s">
        <v>124</v>
      </c>
      <c r="B9" s="131" t="s">
        <v>125</v>
      </c>
      <c r="C9" s="132">
        <v>4.0579999999999998</v>
      </c>
      <c r="D9" s="133">
        <v>43696</v>
      </c>
      <c r="E9" s="134">
        <v>0.26883041200000002</v>
      </c>
      <c r="F9" s="134">
        <v>0</v>
      </c>
      <c r="G9" s="135">
        <v>0.27300000000000002</v>
      </c>
      <c r="H9" s="135">
        <v>0.253</v>
      </c>
      <c r="I9" s="135">
        <v>0.29299999999999998</v>
      </c>
      <c r="J9" s="136">
        <v>42235</v>
      </c>
      <c r="K9" s="137" t="s">
        <v>110</v>
      </c>
      <c r="L9" s="137" t="s">
        <v>51</v>
      </c>
      <c r="M9" s="137" t="s">
        <v>1473</v>
      </c>
      <c r="N9" s="138">
        <v>0</v>
      </c>
      <c r="O9" s="137" t="s">
        <v>53</v>
      </c>
      <c r="P9" s="139">
        <v>42233.416620370372</v>
      </c>
      <c r="Q9" s="137" t="s">
        <v>1475</v>
      </c>
      <c r="R9" s="137" t="s">
        <v>55</v>
      </c>
      <c r="S9" s="137" t="s">
        <v>56</v>
      </c>
      <c r="T9" s="137" t="s">
        <v>57</v>
      </c>
      <c r="U9" s="138">
        <v>0</v>
      </c>
      <c r="V9" s="137"/>
      <c r="W9" s="137" t="s">
        <v>58</v>
      </c>
      <c r="X9" s="137" t="s">
        <v>58</v>
      </c>
      <c r="Y9" s="137" t="s">
        <v>57</v>
      </c>
      <c r="Z9" s="137">
        <v>1</v>
      </c>
      <c r="AA9" s="112">
        <f t="shared" si="1"/>
        <v>2</v>
      </c>
    </row>
    <row r="10" spans="1:27" x14ac:dyDescent="0.25">
      <c r="A10" s="131" t="s">
        <v>127</v>
      </c>
      <c r="B10" s="131" t="s">
        <v>128</v>
      </c>
      <c r="C10" s="132">
        <v>5.0750000000000002</v>
      </c>
      <c r="D10" s="133">
        <v>44062</v>
      </c>
      <c r="E10" s="134">
        <v>0.38893117199999999</v>
      </c>
      <c r="F10" s="134">
        <v>0</v>
      </c>
      <c r="G10" s="135">
        <v>0.39500000000000002</v>
      </c>
      <c r="H10" s="135">
        <v>0.375</v>
      </c>
      <c r="I10" s="135">
        <v>0.41499999999999998</v>
      </c>
      <c r="J10" s="136">
        <v>42235</v>
      </c>
      <c r="K10" s="137" t="s">
        <v>110</v>
      </c>
      <c r="L10" s="137" t="s">
        <v>51</v>
      </c>
      <c r="M10" s="137" t="s">
        <v>1473</v>
      </c>
      <c r="N10" s="138">
        <v>0</v>
      </c>
      <c r="O10" s="137" t="s">
        <v>53</v>
      </c>
      <c r="P10" s="139">
        <v>42233.416620370372</v>
      </c>
      <c r="Q10" s="137" t="s">
        <v>1476</v>
      </c>
      <c r="R10" s="137" t="s">
        <v>55</v>
      </c>
      <c r="S10" s="137" t="s">
        <v>56</v>
      </c>
      <c r="T10" s="137" t="s">
        <v>57</v>
      </c>
      <c r="U10" s="138">
        <v>0</v>
      </c>
      <c r="V10" s="137"/>
      <c r="W10" s="137" t="s">
        <v>58</v>
      </c>
      <c r="X10" s="137" t="s">
        <v>58</v>
      </c>
      <c r="Y10" s="137" t="s">
        <v>57</v>
      </c>
      <c r="Z10" s="137">
        <v>1</v>
      </c>
      <c r="AA10" s="112">
        <f t="shared" si="1"/>
        <v>2</v>
      </c>
    </row>
    <row r="11" spans="1:27" x14ac:dyDescent="0.25">
      <c r="A11" s="131" t="s">
        <v>130</v>
      </c>
      <c r="B11" s="131" t="s">
        <v>131</v>
      </c>
      <c r="C11" s="132">
        <v>6.0890000000000004</v>
      </c>
      <c r="D11" s="133">
        <v>44427</v>
      </c>
      <c r="E11" s="134">
        <v>0.51444000700000003</v>
      </c>
      <c r="F11" s="134">
        <v>0</v>
      </c>
      <c r="G11" s="135">
        <v>0.52200000000000002</v>
      </c>
      <c r="H11" s="135">
        <v>0.502</v>
      </c>
      <c r="I11" s="135">
        <v>0.54200000000000004</v>
      </c>
      <c r="J11" s="136">
        <v>42235</v>
      </c>
      <c r="K11" s="137" t="s">
        <v>110</v>
      </c>
      <c r="L11" s="137" t="s">
        <v>51</v>
      </c>
      <c r="M11" s="137" t="s">
        <v>1473</v>
      </c>
      <c r="N11" s="138">
        <v>0</v>
      </c>
      <c r="O11" s="137" t="s">
        <v>53</v>
      </c>
      <c r="P11" s="139">
        <v>42233.416620370372</v>
      </c>
      <c r="Q11" s="137" t="s">
        <v>1477</v>
      </c>
      <c r="R11" s="137" t="s">
        <v>55</v>
      </c>
      <c r="S11" s="137" t="s">
        <v>56</v>
      </c>
      <c r="T11" s="137" t="s">
        <v>57</v>
      </c>
      <c r="U11" s="138">
        <v>0</v>
      </c>
      <c r="V11" s="137"/>
      <c r="W11" s="137" t="s">
        <v>58</v>
      </c>
      <c r="X11" s="137" t="s">
        <v>58</v>
      </c>
      <c r="Y11" s="137" t="s">
        <v>57</v>
      </c>
      <c r="Z11" s="137">
        <v>1</v>
      </c>
      <c r="AA11" s="112">
        <f t="shared" si="1"/>
        <v>2</v>
      </c>
    </row>
    <row r="12" spans="1:27" x14ac:dyDescent="0.25">
      <c r="A12" s="131" t="s">
        <v>133</v>
      </c>
      <c r="B12" s="131" t="s">
        <v>134</v>
      </c>
      <c r="C12" s="132">
        <v>7.1029999999999998</v>
      </c>
      <c r="D12" s="133">
        <v>44792</v>
      </c>
      <c r="E12" s="134">
        <v>0.64392255600000003</v>
      </c>
      <c r="F12" s="134">
        <v>0</v>
      </c>
      <c r="G12" s="135">
        <v>0.65200000000000002</v>
      </c>
      <c r="H12" s="135">
        <v>0.63200000000000001</v>
      </c>
      <c r="I12" s="135">
        <v>0.67200000000000004</v>
      </c>
      <c r="J12" s="136">
        <v>42235</v>
      </c>
      <c r="K12" s="137" t="s">
        <v>110</v>
      </c>
      <c r="L12" s="137" t="s">
        <v>51</v>
      </c>
      <c r="M12" s="137" t="s">
        <v>1473</v>
      </c>
      <c r="N12" s="138">
        <v>0</v>
      </c>
      <c r="O12" s="137" t="s">
        <v>53</v>
      </c>
      <c r="P12" s="139">
        <v>42233.416620370372</v>
      </c>
      <c r="Q12" s="137" t="s">
        <v>1478</v>
      </c>
      <c r="R12" s="137" t="s">
        <v>55</v>
      </c>
      <c r="S12" s="137" t="s">
        <v>56</v>
      </c>
      <c r="T12" s="137" t="s">
        <v>57</v>
      </c>
      <c r="U12" s="138">
        <v>0</v>
      </c>
      <c r="V12" s="137"/>
      <c r="W12" s="137" t="s">
        <v>58</v>
      </c>
      <c r="X12" s="137" t="s">
        <v>58</v>
      </c>
      <c r="Y12" s="137" t="s">
        <v>57</v>
      </c>
      <c r="Z12" s="137">
        <v>1</v>
      </c>
      <c r="AA12" s="112">
        <f t="shared" si="1"/>
        <v>2</v>
      </c>
    </row>
    <row r="13" spans="1:27" x14ac:dyDescent="0.25">
      <c r="A13" s="131" t="s">
        <v>136</v>
      </c>
      <c r="B13" s="131" t="s">
        <v>137</v>
      </c>
      <c r="C13" s="132">
        <v>8.1219999999999999</v>
      </c>
      <c r="D13" s="133">
        <v>45159</v>
      </c>
      <c r="E13" s="134">
        <v>0.76720632200000005</v>
      </c>
      <c r="F13" s="134">
        <v>0</v>
      </c>
      <c r="G13" s="135">
        <v>0.77500000000000002</v>
      </c>
      <c r="H13" s="135">
        <v>0.755</v>
      </c>
      <c r="I13" s="135">
        <v>0.79500000000000004</v>
      </c>
      <c r="J13" s="136">
        <v>42235</v>
      </c>
      <c r="K13" s="137" t="s">
        <v>110</v>
      </c>
      <c r="L13" s="137" t="s">
        <v>51</v>
      </c>
      <c r="M13" s="137" t="s">
        <v>1473</v>
      </c>
      <c r="N13" s="138">
        <v>0</v>
      </c>
      <c r="O13" s="137" t="s">
        <v>53</v>
      </c>
      <c r="P13" s="139">
        <v>42233.415150462963</v>
      </c>
      <c r="Q13" s="137" t="s">
        <v>1479</v>
      </c>
      <c r="R13" s="137" t="s">
        <v>55</v>
      </c>
      <c r="S13" s="137" t="s">
        <v>56</v>
      </c>
      <c r="T13" s="137" t="s">
        <v>57</v>
      </c>
      <c r="U13" s="138">
        <v>0</v>
      </c>
      <c r="V13" s="137"/>
      <c r="W13" s="137" t="s">
        <v>58</v>
      </c>
      <c r="X13" s="137" t="s">
        <v>58</v>
      </c>
      <c r="Y13" s="137" t="s">
        <v>57</v>
      </c>
      <c r="Z13" s="137">
        <v>1</v>
      </c>
      <c r="AA13" s="112">
        <f t="shared" si="1"/>
        <v>2</v>
      </c>
    </row>
    <row r="14" spans="1:27" x14ac:dyDescent="0.25">
      <c r="A14" s="131" t="s">
        <v>139</v>
      </c>
      <c r="B14" s="131" t="s">
        <v>140</v>
      </c>
      <c r="C14" s="132">
        <v>9.1329999999999991</v>
      </c>
      <c r="D14" s="133">
        <v>45523</v>
      </c>
      <c r="E14" s="134">
        <v>0.87998104600000004</v>
      </c>
      <c r="F14" s="134">
        <v>0</v>
      </c>
      <c r="G14" s="135">
        <v>0.88700000000000001</v>
      </c>
      <c r="H14" s="135">
        <v>0.86699999999999999</v>
      </c>
      <c r="I14" s="135">
        <v>0.90700000000000003</v>
      </c>
      <c r="J14" s="136">
        <v>42235</v>
      </c>
      <c r="K14" s="137" t="s">
        <v>110</v>
      </c>
      <c r="L14" s="137" t="s">
        <v>51</v>
      </c>
      <c r="M14" s="137" t="s">
        <v>1473</v>
      </c>
      <c r="N14" s="138">
        <v>0</v>
      </c>
      <c r="O14" s="137" t="s">
        <v>53</v>
      </c>
      <c r="P14" s="139">
        <v>42233.415150462963</v>
      </c>
      <c r="Q14" s="137" t="s">
        <v>1480</v>
      </c>
      <c r="R14" s="137" t="s">
        <v>55</v>
      </c>
      <c r="S14" s="137" t="s">
        <v>56</v>
      </c>
      <c r="T14" s="137" t="s">
        <v>57</v>
      </c>
      <c r="U14" s="138">
        <v>0</v>
      </c>
      <c r="V14" s="137"/>
      <c r="W14" s="137" t="s">
        <v>58</v>
      </c>
      <c r="X14" s="137" t="s">
        <v>58</v>
      </c>
      <c r="Y14" s="137" t="s">
        <v>57</v>
      </c>
      <c r="Z14" s="137">
        <v>1</v>
      </c>
      <c r="AA14" s="112">
        <f t="shared" si="1"/>
        <v>2</v>
      </c>
    </row>
    <row r="15" spans="1:27" x14ac:dyDescent="0.25">
      <c r="A15" s="131" t="s">
        <v>142</v>
      </c>
      <c r="B15" s="131" t="s">
        <v>143</v>
      </c>
      <c r="C15" s="132">
        <v>10.147</v>
      </c>
      <c r="D15" s="133">
        <v>45888</v>
      </c>
      <c r="E15" s="134">
        <v>0.98006817800000001</v>
      </c>
      <c r="F15" s="134">
        <v>0</v>
      </c>
      <c r="G15" s="135">
        <v>0.98499999999999999</v>
      </c>
      <c r="H15" s="135">
        <v>0.96499999999999997</v>
      </c>
      <c r="I15" s="135">
        <v>1.0049999999999999</v>
      </c>
      <c r="J15" s="136">
        <v>42235</v>
      </c>
      <c r="K15" s="137" t="s">
        <v>110</v>
      </c>
      <c r="L15" s="137" t="s">
        <v>51</v>
      </c>
      <c r="M15" s="137" t="s">
        <v>1473</v>
      </c>
      <c r="N15" s="138">
        <v>0</v>
      </c>
      <c r="O15" s="137" t="s">
        <v>53</v>
      </c>
      <c r="P15" s="139">
        <v>42233.415150462963</v>
      </c>
      <c r="Q15" s="137" t="s">
        <v>1481</v>
      </c>
      <c r="R15" s="137" t="s">
        <v>55</v>
      </c>
      <c r="S15" s="137" t="s">
        <v>56</v>
      </c>
      <c r="T15" s="137" t="s">
        <v>57</v>
      </c>
      <c r="U15" s="138">
        <v>0</v>
      </c>
      <c r="V15" s="137"/>
      <c r="W15" s="137" t="s">
        <v>58</v>
      </c>
      <c r="X15" s="137" t="s">
        <v>58</v>
      </c>
      <c r="Y15" s="137" t="s">
        <v>57</v>
      </c>
      <c r="Z15" s="137">
        <v>1</v>
      </c>
      <c r="AA15" s="112">
        <f t="shared" si="1"/>
        <v>2</v>
      </c>
    </row>
    <row r="16" spans="1:27" x14ac:dyDescent="0.25">
      <c r="A16" s="131" t="s">
        <v>145</v>
      </c>
      <c r="B16" s="131" t="s">
        <v>146</v>
      </c>
      <c r="C16" s="132">
        <v>11.161</v>
      </c>
      <c r="D16" s="133">
        <v>46253</v>
      </c>
      <c r="E16" s="134">
        <v>1.0685438300000001</v>
      </c>
      <c r="F16" s="134">
        <v>0</v>
      </c>
      <c r="G16" s="135">
        <v>1.0720000000000001</v>
      </c>
      <c r="H16" s="135">
        <v>1.052</v>
      </c>
      <c r="I16" s="135">
        <v>1.0920000000000001</v>
      </c>
      <c r="J16" s="136">
        <v>42235</v>
      </c>
      <c r="K16" s="137" t="s">
        <v>110</v>
      </c>
      <c r="L16" s="137" t="s">
        <v>51</v>
      </c>
      <c r="M16" s="137" t="s">
        <v>1473</v>
      </c>
      <c r="N16" s="138">
        <v>0</v>
      </c>
      <c r="O16" s="137" t="s">
        <v>53</v>
      </c>
      <c r="P16" s="139">
        <v>42233.415150462963</v>
      </c>
      <c r="Q16" s="137" t="s">
        <v>1482</v>
      </c>
      <c r="R16" s="137" t="s">
        <v>55</v>
      </c>
      <c r="S16" s="137" t="s">
        <v>56</v>
      </c>
      <c r="T16" s="137" t="s">
        <v>57</v>
      </c>
      <c r="U16" s="138">
        <v>0</v>
      </c>
      <c r="V16" s="137"/>
      <c r="W16" s="137" t="s">
        <v>58</v>
      </c>
      <c r="X16" s="137" t="s">
        <v>58</v>
      </c>
      <c r="Y16" s="137" t="s">
        <v>57</v>
      </c>
      <c r="Z16" s="137">
        <v>1</v>
      </c>
      <c r="AA16" s="112">
        <f t="shared" si="1"/>
        <v>2</v>
      </c>
    </row>
    <row r="17" spans="1:27" x14ac:dyDescent="0.25">
      <c r="A17" s="131" t="s">
        <v>148</v>
      </c>
      <c r="B17" s="131" t="s">
        <v>149</v>
      </c>
      <c r="C17" s="132">
        <v>12.175000000000001</v>
      </c>
      <c r="D17" s="133">
        <v>46618</v>
      </c>
      <c r="E17" s="134">
        <v>1.146851139</v>
      </c>
      <c r="F17" s="134">
        <v>0</v>
      </c>
      <c r="G17" s="135">
        <v>1.1479999999999999</v>
      </c>
      <c r="H17" s="135">
        <v>1.1279999999999999</v>
      </c>
      <c r="I17" s="135">
        <v>1.1679999999999999</v>
      </c>
      <c r="J17" s="136">
        <v>42235</v>
      </c>
      <c r="K17" s="137" t="s">
        <v>110</v>
      </c>
      <c r="L17" s="137" t="s">
        <v>51</v>
      </c>
      <c r="M17" s="137" t="s">
        <v>1473</v>
      </c>
      <c r="N17" s="138">
        <v>0</v>
      </c>
      <c r="O17" s="137" t="s">
        <v>53</v>
      </c>
      <c r="P17" s="139">
        <v>42233.415150462963</v>
      </c>
      <c r="Q17" s="137" t="s">
        <v>1483</v>
      </c>
      <c r="R17" s="137" t="s">
        <v>55</v>
      </c>
      <c r="S17" s="137" t="s">
        <v>56</v>
      </c>
      <c r="T17" s="137" t="s">
        <v>57</v>
      </c>
      <c r="U17" s="138">
        <v>0</v>
      </c>
      <c r="V17" s="137"/>
      <c r="W17" s="137" t="s">
        <v>58</v>
      </c>
      <c r="X17" s="137" t="s">
        <v>58</v>
      </c>
      <c r="Y17" s="137" t="s">
        <v>57</v>
      </c>
      <c r="Z17" s="137">
        <v>1</v>
      </c>
      <c r="AA17" s="112">
        <f t="shared" si="1"/>
        <v>2</v>
      </c>
    </row>
    <row r="18" spans="1:27" x14ac:dyDescent="0.25">
      <c r="A18" s="131" t="s">
        <v>1484</v>
      </c>
      <c r="B18" s="131" t="s">
        <v>1485</v>
      </c>
      <c r="C18" s="132">
        <v>13.196999999999999</v>
      </c>
      <c r="D18" s="133">
        <v>46986</v>
      </c>
      <c r="E18" s="134">
        <v>1.2149216249999999</v>
      </c>
      <c r="F18" s="134">
        <v>0</v>
      </c>
      <c r="G18" s="135">
        <v>1.214</v>
      </c>
      <c r="H18" s="135">
        <v>1.194</v>
      </c>
      <c r="I18" s="135">
        <v>1.234</v>
      </c>
      <c r="J18" s="136">
        <v>42235</v>
      </c>
      <c r="K18" s="137" t="s">
        <v>110</v>
      </c>
      <c r="L18" s="137" t="s">
        <v>51</v>
      </c>
      <c r="M18" s="137" t="s">
        <v>1473</v>
      </c>
      <c r="N18" s="138">
        <v>0</v>
      </c>
      <c r="O18" s="137" t="s">
        <v>53</v>
      </c>
      <c r="P18" s="139">
        <v>42233.415150462963</v>
      </c>
      <c r="Q18" s="137" t="s">
        <v>1486</v>
      </c>
      <c r="R18" s="137" t="s">
        <v>55</v>
      </c>
      <c r="S18" s="137" t="s">
        <v>56</v>
      </c>
      <c r="T18" s="137" t="s">
        <v>57</v>
      </c>
      <c r="U18" s="138">
        <v>0</v>
      </c>
      <c r="V18" s="137"/>
      <c r="W18" s="137" t="s">
        <v>58</v>
      </c>
      <c r="X18" s="137" t="s">
        <v>58</v>
      </c>
      <c r="Y18" s="137" t="s">
        <v>57</v>
      </c>
      <c r="Z18" s="137">
        <v>1</v>
      </c>
      <c r="AA18" s="112">
        <f t="shared" si="1"/>
        <v>2</v>
      </c>
    </row>
    <row r="19" spans="1:27" x14ac:dyDescent="0.25">
      <c r="A19" s="131" t="s">
        <v>1487</v>
      </c>
      <c r="B19" s="131" t="s">
        <v>1488</v>
      </c>
      <c r="C19" s="132">
        <v>14.208</v>
      </c>
      <c r="D19" s="133">
        <v>47350</v>
      </c>
      <c r="E19" s="134">
        <v>1.272127719</v>
      </c>
      <c r="F19" s="134">
        <v>0</v>
      </c>
      <c r="G19" s="135">
        <v>1.2689999999999999</v>
      </c>
      <c r="H19" s="135">
        <v>1.2490000000000001</v>
      </c>
      <c r="I19" s="135">
        <v>1.2889999999999999</v>
      </c>
      <c r="J19" s="136">
        <v>42235</v>
      </c>
      <c r="K19" s="137" t="s">
        <v>110</v>
      </c>
      <c r="L19" s="137" t="s">
        <v>51</v>
      </c>
      <c r="M19" s="137" t="s">
        <v>1473</v>
      </c>
      <c r="N19" s="138">
        <v>0</v>
      </c>
      <c r="O19" s="137" t="s">
        <v>53</v>
      </c>
      <c r="P19" s="139">
        <v>42233.415150462963</v>
      </c>
      <c r="Q19" s="137" t="s">
        <v>1489</v>
      </c>
      <c r="R19" s="137" t="s">
        <v>55</v>
      </c>
      <c r="S19" s="137" t="s">
        <v>56</v>
      </c>
      <c r="T19" s="137" t="s">
        <v>57</v>
      </c>
      <c r="U19" s="138">
        <v>0</v>
      </c>
      <c r="V19" s="137"/>
      <c r="W19" s="137" t="s">
        <v>58</v>
      </c>
      <c r="X19" s="137" t="s">
        <v>58</v>
      </c>
      <c r="Y19" s="137" t="s">
        <v>57</v>
      </c>
      <c r="Z19" s="137">
        <v>1</v>
      </c>
      <c r="AA19" s="112">
        <f t="shared" si="1"/>
        <v>2</v>
      </c>
    </row>
    <row r="20" spans="1:27" x14ac:dyDescent="0.25">
      <c r="A20" s="131" t="s">
        <v>151</v>
      </c>
      <c r="B20" s="131" t="s">
        <v>152</v>
      </c>
      <c r="C20" s="132">
        <v>15.218999999999999</v>
      </c>
      <c r="D20" s="133">
        <v>47714</v>
      </c>
      <c r="E20" s="134">
        <v>1.321421103</v>
      </c>
      <c r="F20" s="134">
        <v>0</v>
      </c>
      <c r="G20" s="135">
        <v>1.3160000000000001</v>
      </c>
      <c r="H20" s="135">
        <v>1.296</v>
      </c>
      <c r="I20" s="135">
        <v>1.3360000000000001</v>
      </c>
      <c r="J20" s="136">
        <v>42235</v>
      </c>
      <c r="K20" s="137" t="s">
        <v>110</v>
      </c>
      <c r="L20" s="137" t="s">
        <v>51</v>
      </c>
      <c r="M20" s="137" t="s">
        <v>1473</v>
      </c>
      <c r="N20" s="138">
        <v>0</v>
      </c>
      <c r="O20" s="137" t="s">
        <v>53</v>
      </c>
      <c r="P20" s="139">
        <v>42233.415150462963</v>
      </c>
      <c r="Q20" s="137" t="s">
        <v>1490</v>
      </c>
      <c r="R20" s="137" t="s">
        <v>55</v>
      </c>
      <c r="S20" s="137" t="s">
        <v>56</v>
      </c>
      <c r="T20" s="137" t="s">
        <v>57</v>
      </c>
      <c r="U20" s="138">
        <v>0</v>
      </c>
      <c r="V20" s="137"/>
      <c r="W20" s="137" t="s">
        <v>58</v>
      </c>
      <c r="X20" s="137" t="s">
        <v>58</v>
      </c>
      <c r="Y20" s="137" t="s">
        <v>57</v>
      </c>
      <c r="Z20" s="137">
        <v>1</v>
      </c>
      <c r="AA20" s="112">
        <f t="shared" si="1"/>
        <v>2</v>
      </c>
    </row>
    <row r="21" spans="1:27" x14ac:dyDescent="0.25">
      <c r="A21" s="131" t="s">
        <v>1491</v>
      </c>
      <c r="B21" s="131" t="s">
        <v>1492</v>
      </c>
      <c r="C21" s="132">
        <v>16.233000000000001</v>
      </c>
      <c r="D21" s="133">
        <v>48079</v>
      </c>
      <c r="E21" s="134">
        <v>1.3632503460000001</v>
      </c>
      <c r="F21" s="134">
        <v>0</v>
      </c>
      <c r="G21" s="135">
        <v>1.3560000000000001</v>
      </c>
      <c r="H21" s="135">
        <v>1.3360000000000001</v>
      </c>
      <c r="I21" s="135">
        <v>1.3759999999999999</v>
      </c>
      <c r="J21" s="136">
        <v>42235</v>
      </c>
      <c r="K21" s="137" t="s">
        <v>110</v>
      </c>
      <c r="L21" s="137" t="s">
        <v>51</v>
      </c>
      <c r="M21" s="137" t="s">
        <v>1473</v>
      </c>
      <c r="N21" s="138">
        <v>0</v>
      </c>
      <c r="O21" s="137" t="s">
        <v>53</v>
      </c>
      <c r="P21" s="139">
        <v>42233.415150462963</v>
      </c>
      <c r="Q21" s="137" t="s">
        <v>1493</v>
      </c>
      <c r="R21" s="137" t="s">
        <v>55</v>
      </c>
      <c r="S21" s="137" t="s">
        <v>56</v>
      </c>
      <c r="T21" s="137" t="s">
        <v>57</v>
      </c>
      <c r="U21" s="138">
        <v>0</v>
      </c>
      <c r="V21" s="137"/>
      <c r="W21" s="137" t="s">
        <v>58</v>
      </c>
      <c r="X21" s="137" t="s">
        <v>58</v>
      </c>
      <c r="Y21" s="137" t="s">
        <v>57</v>
      </c>
      <c r="Z21" s="137">
        <v>1</v>
      </c>
      <c r="AA21" s="112">
        <f t="shared" si="1"/>
        <v>2</v>
      </c>
    </row>
    <row r="22" spans="1:27" x14ac:dyDescent="0.25">
      <c r="A22" s="131" t="s">
        <v>1494</v>
      </c>
      <c r="B22" s="131" t="s">
        <v>1495</v>
      </c>
      <c r="C22" s="132">
        <v>17.25</v>
      </c>
      <c r="D22" s="133">
        <v>48445</v>
      </c>
      <c r="E22" s="134">
        <v>1.39739127</v>
      </c>
      <c r="F22" s="134">
        <v>0</v>
      </c>
      <c r="G22" s="135">
        <v>1.389</v>
      </c>
      <c r="H22" s="135">
        <v>1.369</v>
      </c>
      <c r="I22" s="135">
        <v>1.409</v>
      </c>
      <c r="J22" s="136">
        <v>42235</v>
      </c>
      <c r="K22" s="137" t="s">
        <v>110</v>
      </c>
      <c r="L22" s="137" t="s">
        <v>51</v>
      </c>
      <c r="M22" s="137" t="s">
        <v>1473</v>
      </c>
      <c r="N22" s="138">
        <v>0</v>
      </c>
      <c r="O22" s="137" t="s">
        <v>53</v>
      </c>
      <c r="P22" s="139">
        <v>42233.415150462963</v>
      </c>
      <c r="Q22" s="137" t="s">
        <v>1496</v>
      </c>
      <c r="R22" s="137" t="s">
        <v>55</v>
      </c>
      <c r="S22" s="137" t="s">
        <v>56</v>
      </c>
      <c r="T22" s="137" t="s">
        <v>57</v>
      </c>
      <c r="U22" s="138">
        <v>0</v>
      </c>
      <c r="V22" s="137"/>
      <c r="W22" s="137" t="s">
        <v>58</v>
      </c>
      <c r="X22" s="137" t="s">
        <v>58</v>
      </c>
      <c r="Y22" s="137" t="s">
        <v>57</v>
      </c>
      <c r="Z22" s="137">
        <v>1</v>
      </c>
      <c r="AA22" s="112">
        <f t="shared" si="1"/>
        <v>2</v>
      </c>
    </row>
    <row r="23" spans="1:27" x14ac:dyDescent="0.25">
      <c r="A23" s="131" t="s">
        <v>1497</v>
      </c>
      <c r="B23" s="131" t="s">
        <v>1498</v>
      </c>
      <c r="C23" s="132">
        <v>18.263999999999999</v>
      </c>
      <c r="D23" s="133">
        <v>48810</v>
      </c>
      <c r="E23" s="134">
        <v>1.4244276140000001</v>
      </c>
      <c r="F23" s="134">
        <v>0</v>
      </c>
      <c r="G23" s="135">
        <v>1.415</v>
      </c>
      <c r="H23" s="135">
        <v>1.395</v>
      </c>
      <c r="I23" s="135">
        <v>1.4350000000000001</v>
      </c>
      <c r="J23" s="136">
        <v>42235</v>
      </c>
      <c r="K23" s="137" t="s">
        <v>110</v>
      </c>
      <c r="L23" s="137" t="s">
        <v>51</v>
      </c>
      <c r="M23" s="137" t="s">
        <v>1473</v>
      </c>
      <c r="N23" s="138">
        <v>0</v>
      </c>
      <c r="O23" s="137" t="s">
        <v>53</v>
      </c>
      <c r="P23" s="139">
        <v>42233.415150462963</v>
      </c>
      <c r="Q23" s="137" t="s">
        <v>1499</v>
      </c>
      <c r="R23" s="137" t="s">
        <v>55</v>
      </c>
      <c r="S23" s="137" t="s">
        <v>56</v>
      </c>
      <c r="T23" s="137" t="s">
        <v>57</v>
      </c>
      <c r="U23" s="138">
        <v>0</v>
      </c>
      <c r="V23" s="137"/>
      <c r="W23" s="137" t="s">
        <v>58</v>
      </c>
      <c r="X23" s="137" t="s">
        <v>58</v>
      </c>
      <c r="Y23" s="137" t="s">
        <v>57</v>
      </c>
      <c r="Z23" s="137">
        <v>1</v>
      </c>
      <c r="AA23" s="112">
        <f t="shared" si="1"/>
        <v>2</v>
      </c>
    </row>
    <row r="24" spans="1:27" x14ac:dyDescent="0.25">
      <c r="A24" s="131" t="s">
        <v>1500</v>
      </c>
      <c r="B24" s="131" t="s">
        <v>1501</v>
      </c>
      <c r="C24" s="132">
        <v>19.283000000000001</v>
      </c>
      <c r="D24" s="133">
        <v>49177</v>
      </c>
      <c r="E24" s="134">
        <v>1.447274876</v>
      </c>
      <c r="F24" s="134">
        <v>0</v>
      </c>
      <c r="G24" s="135">
        <v>1.4370000000000001</v>
      </c>
      <c r="H24" s="135">
        <v>1.417</v>
      </c>
      <c r="I24" s="135">
        <v>1.4570000000000001</v>
      </c>
      <c r="J24" s="136">
        <v>42235</v>
      </c>
      <c r="K24" s="137" t="s">
        <v>110</v>
      </c>
      <c r="L24" s="137" t="s">
        <v>51</v>
      </c>
      <c r="M24" s="137" t="s">
        <v>1473</v>
      </c>
      <c r="N24" s="138">
        <v>0</v>
      </c>
      <c r="O24" s="137" t="s">
        <v>53</v>
      </c>
      <c r="P24" s="139">
        <v>42233.415150462963</v>
      </c>
      <c r="Q24" s="137" t="s">
        <v>1502</v>
      </c>
      <c r="R24" s="137" t="s">
        <v>55</v>
      </c>
      <c r="S24" s="137" t="s">
        <v>56</v>
      </c>
      <c r="T24" s="137" t="s">
        <v>57</v>
      </c>
      <c r="U24" s="138">
        <v>0</v>
      </c>
      <c r="V24" s="137"/>
      <c r="W24" s="137" t="s">
        <v>58</v>
      </c>
      <c r="X24" s="137" t="s">
        <v>58</v>
      </c>
      <c r="Y24" s="137" t="s">
        <v>57</v>
      </c>
      <c r="Z24" s="137">
        <v>1</v>
      </c>
      <c r="AA24" s="112">
        <f t="shared" si="1"/>
        <v>2</v>
      </c>
    </row>
    <row r="25" spans="1:27" x14ac:dyDescent="0.25">
      <c r="A25" s="131" t="s">
        <v>154</v>
      </c>
      <c r="B25" s="131" t="s">
        <v>155</v>
      </c>
      <c r="C25" s="132">
        <v>20.294</v>
      </c>
      <c r="D25" s="133">
        <v>49541</v>
      </c>
      <c r="E25" s="134">
        <v>1.4636002530000001</v>
      </c>
      <c r="F25" s="134">
        <v>0</v>
      </c>
      <c r="G25" s="135">
        <v>1.4530000000000001</v>
      </c>
      <c r="H25" s="135">
        <v>1.4330000000000001</v>
      </c>
      <c r="I25" s="135">
        <v>1.4730000000000001</v>
      </c>
      <c r="J25" s="136">
        <v>42235</v>
      </c>
      <c r="K25" s="137" t="s">
        <v>110</v>
      </c>
      <c r="L25" s="137" t="s">
        <v>51</v>
      </c>
      <c r="M25" s="137" t="s">
        <v>1473</v>
      </c>
      <c r="N25" s="138">
        <v>0</v>
      </c>
      <c r="O25" s="137" t="s">
        <v>53</v>
      </c>
      <c r="P25" s="139">
        <v>42233.415150462963</v>
      </c>
      <c r="Q25" s="137" t="s">
        <v>1503</v>
      </c>
      <c r="R25" s="137" t="s">
        <v>55</v>
      </c>
      <c r="S25" s="137" t="s">
        <v>56</v>
      </c>
      <c r="T25" s="137" t="s">
        <v>57</v>
      </c>
      <c r="U25" s="138">
        <v>0</v>
      </c>
      <c r="V25" s="137"/>
      <c r="W25" s="137" t="s">
        <v>58</v>
      </c>
      <c r="X25" s="137" t="s">
        <v>58</v>
      </c>
      <c r="Y25" s="137" t="s">
        <v>57</v>
      </c>
      <c r="Z25" s="137">
        <v>1</v>
      </c>
      <c r="AA25" s="112">
        <f t="shared" si="1"/>
        <v>2</v>
      </c>
    </row>
    <row r="26" spans="1:27" x14ac:dyDescent="0.25">
      <c r="A26" s="131" t="s">
        <v>1504</v>
      </c>
      <c r="B26" s="131" t="s">
        <v>1505</v>
      </c>
      <c r="C26" s="132">
        <v>21.308</v>
      </c>
      <c r="D26" s="133">
        <v>49906</v>
      </c>
      <c r="E26" s="134">
        <v>1.4753576980000001</v>
      </c>
      <c r="F26" s="134">
        <v>0</v>
      </c>
      <c r="G26" s="135">
        <v>1.4650000000000001</v>
      </c>
      <c r="H26" s="135">
        <v>1.4450000000000001</v>
      </c>
      <c r="I26" s="135">
        <v>1.4850000000000001</v>
      </c>
      <c r="J26" s="136">
        <v>42235</v>
      </c>
      <c r="K26" s="137" t="s">
        <v>110</v>
      </c>
      <c r="L26" s="137" t="s">
        <v>51</v>
      </c>
      <c r="M26" s="137" t="s">
        <v>1473</v>
      </c>
      <c r="N26" s="138">
        <v>0</v>
      </c>
      <c r="O26" s="137" t="s">
        <v>53</v>
      </c>
      <c r="P26" s="139">
        <v>42233.415150462963</v>
      </c>
      <c r="Q26" s="137" t="s">
        <v>1506</v>
      </c>
      <c r="R26" s="137" t="s">
        <v>55</v>
      </c>
      <c r="S26" s="137" t="s">
        <v>56</v>
      </c>
      <c r="T26" s="137" t="s">
        <v>57</v>
      </c>
      <c r="U26" s="138">
        <v>0</v>
      </c>
      <c r="V26" s="137"/>
      <c r="W26" s="137" t="s">
        <v>58</v>
      </c>
      <c r="X26" s="137" t="s">
        <v>58</v>
      </c>
      <c r="Y26" s="137" t="s">
        <v>57</v>
      </c>
      <c r="Z26" s="137">
        <v>1</v>
      </c>
      <c r="AA26" s="112">
        <f t="shared" si="1"/>
        <v>2</v>
      </c>
    </row>
    <row r="27" spans="1:27" x14ac:dyDescent="0.25">
      <c r="A27" s="131" t="s">
        <v>1507</v>
      </c>
      <c r="B27" s="131" t="s">
        <v>1508</v>
      </c>
      <c r="C27" s="132">
        <v>22.321999999999999</v>
      </c>
      <c r="D27" s="133">
        <v>50271</v>
      </c>
      <c r="E27" s="134">
        <v>1.483963672</v>
      </c>
      <c r="F27" s="134">
        <v>0</v>
      </c>
      <c r="G27" s="135">
        <v>1.474</v>
      </c>
      <c r="H27" s="135">
        <v>1.454</v>
      </c>
      <c r="I27" s="135">
        <v>1.494</v>
      </c>
      <c r="J27" s="136">
        <v>42235</v>
      </c>
      <c r="K27" s="137" t="s">
        <v>110</v>
      </c>
      <c r="L27" s="137" t="s">
        <v>51</v>
      </c>
      <c r="M27" s="137" t="s">
        <v>1473</v>
      </c>
      <c r="N27" s="138">
        <v>0</v>
      </c>
      <c r="O27" s="137" t="s">
        <v>53</v>
      </c>
      <c r="P27" s="139">
        <v>42233.415150462963</v>
      </c>
      <c r="Q27" s="137" t="s">
        <v>1509</v>
      </c>
      <c r="R27" s="137" t="s">
        <v>55</v>
      </c>
      <c r="S27" s="137" t="s">
        <v>56</v>
      </c>
      <c r="T27" s="137" t="s">
        <v>57</v>
      </c>
      <c r="U27" s="138">
        <v>0</v>
      </c>
      <c r="V27" s="137"/>
      <c r="W27" s="137" t="s">
        <v>58</v>
      </c>
      <c r="X27" s="137" t="s">
        <v>58</v>
      </c>
      <c r="Y27" s="137" t="s">
        <v>57</v>
      </c>
      <c r="Z27" s="137">
        <v>1</v>
      </c>
      <c r="AA27" s="112">
        <f t="shared" si="1"/>
        <v>2</v>
      </c>
    </row>
    <row r="28" spans="1:27" x14ac:dyDescent="0.25">
      <c r="A28" s="131" t="s">
        <v>1510</v>
      </c>
      <c r="B28" s="131" t="s">
        <v>1511</v>
      </c>
      <c r="C28" s="132">
        <v>23.335999999999999</v>
      </c>
      <c r="D28" s="133">
        <v>50636</v>
      </c>
      <c r="E28" s="134">
        <v>1.4892048170000001</v>
      </c>
      <c r="F28" s="134">
        <v>0</v>
      </c>
      <c r="G28" s="135">
        <v>1.48</v>
      </c>
      <c r="H28" s="135">
        <v>1.46</v>
      </c>
      <c r="I28" s="135">
        <v>1.5</v>
      </c>
      <c r="J28" s="136">
        <v>42235</v>
      </c>
      <c r="K28" s="137" t="s">
        <v>110</v>
      </c>
      <c r="L28" s="137" t="s">
        <v>51</v>
      </c>
      <c r="M28" s="137" t="s">
        <v>1473</v>
      </c>
      <c r="N28" s="138">
        <v>0</v>
      </c>
      <c r="O28" s="137" t="s">
        <v>53</v>
      </c>
      <c r="P28" s="139">
        <v>42233.415150462963</v>
      </c>
      <c r="Q28" s="137" t="s">
        <v>1512</v>
      </c>
      <c r="R28" s="137" t="s">
        <v>55</v>
      </c>
      <c r="S28" s="137" t="s">
        <v>56</v>
      </c>
      <c r="T28" s="137" t="s">
        <v>57</v>
      </c>
      <c r="U28" s="138">
        <v>0</v>
      </c>
      <c r="V28" s="137"/>
      <c r="W28" s="137" t="s">
        <v>58</v>
      </c>
      <c r="X28" s="137" t="s">
        <v>58</v>
      </c>
      <c r="Y28" s="137" t="s">
        <v>57</v>
      </c>
      <c r="Z28" s="137">
        <v>1</v>
      </c>
      <c r="AA28" s="112">
        <f t="shared" si="1"/>
        <v>2</v>
      </c>
    </row>
    <row r="29" spans="1:27" x14ac:dyDescent="0.25">
      <c r="A29" s="131" t="s">
        <v>1513</v>
      </c>
      <c r="B29" s="131" t="s">
        <v>1514</v>
      </c>
      <c r="C29" s="132">
        <v>24.35</v>
      </c>
      <c r="D29" s="133">
        <v>51001</v>
      </c>
      <c r="E29" s="134">
        <v>1.492262561</v>
      </c>
      <c r="F29" s="134">
        <v>0</v>
      </c>
      <c r="G29" s="135">
        <v>1.484</v>
      </c>
      <c r="H29" s="135">
        <v>1.464</v>
      </c>
      <c r="I29" s="135">
        <v>1.504</v>
      </c>
      <c r="J29" s="136">
        <v>42235</v>
      </c>
      <c r="K29" s="137" t="s">
        <v>110</v>
      </c>
      <c r="L29" s="137" t="s">
        <v>51</v>
      </c>
      <c r="M29" s="137" t="s">
        <v>1473</v>
      </c>
      <c r="N29" s="138">
        <v>0</v>
      </c>
      <c r="O29" s="137" t="s">
        <v>53</v>
      </c>
      <c r="P29" s="139">
        <v>42233.415150462963</v>
      </c>
      <c r="Q29" s="137" t="s">
        <v>1515</v>
      </c>
      <c r="R29" s="137" t="s">
        <v>55</v>
      </c>
      <c r="S29" s="137" t="s">
        <v>56</v>
      </c>
      <c r="T29" s="137" t="s">
        <v>57</v>
      </c>
      <c r="U29" s="138">
        <v>0</v>
      </c>
      <c r="V29" s="137"/>
      <c r="W29" s="137" t="s">
        <v>58</v>
      </c>
      <c r="X29" s="137" t="s">
        <v>58</v>
      </c>
      <c r="Y29" s="137" t="s">
        <v>57</v>
      </c>
      <c r="Z29" s="137">
        <v>1</v>
      </c>
      <c r="AA29" s="112">
        <f t="shared" si="1"/>
        <v>2</v>
      </c>
    </row>
    <row r="30" spans="1:27" x14ac:dyDescent="0.25">
      <c r="A30" s="131" t="s">
        <v>157</v>
      </c>
      <c r="B30" s="131" t="s">
        <v>158</v>
      </c>
      <c r="C30" s="132">
        <v>25.369</v>
      </c>
      <c r="D30" s="133">
        <v>51368</v>
      </c>
      <c r="E30" s="134">
        <v>1.4941021809999999</v>
      </c>
      <c r="F30" s="134">
        <v>0</v>
      </c>
      <c r="G30" s="135">
        <v>1.4870000000000001</v>
      </c>
      <c r="H30" s="135">
        <v>1.4670000000000001</v>
      </c>
      <c r="I30" s="135">
        <v>1.5069999999999999</v>
      </c>
      <c r="J30" s="136">
        <v>42235</v>
      </c>
      <c r="K30" s="137" t="s">
        <v>110</v>
      </c>
      <c r="L30" s="137" t="s">
        <v>51</v>
      </c>
      <c r="M30" s="137" t="s">
        <v>1473</v>
      </c>
      <c r="N30" s="138">
        <v>0</v>
      </c>
      <c r="O30" s="137" t="s">
        <v>53</v>
      </c>
      <c r="P30" s="139">
        <v>42233.415150462963</v>
      </c>
      <c r="Q30" s="137" t="s">
        <v>1516</v>
      </c>
      <c r="R30" s="137" t="s">
        <v>55</v>
      </c>
      <c r="S30" s="137" t="s">
        <v>56</v>
      </c>
      <c r="T30" s="137" t="s">
        <v>57</v>
      </c>
      <c r="U30" s="138">
        <v>0</v>
      </c>
      <c r="V30" s="137"/>
      <c r="W30" s="137" t="s">
        <v>58</v>
      </c>
      <c r="X30" s="137" t="s">
        <v>58</v>
      </c>
      <c r="Y30" s="137" t="s">
        <v>57</v>
      </c>
      <c r="Z30" s="137">
        <v>1</v>
      </c>
      <c r="AA30" s="112">
        <f t="shared" si="1"/>
        <v>2</v>
      </c>
    </row>
    <row r="31" spans="1:27" x14ac:dyDescent="0.25">
      <c r="A31" s="131" t="s">
        <v>1517</v>
      </c>
      <c r="B31" s="131" t="s">
        <v>1518</v>
      </c>
      <c r="C31" s="132">
        <v>26.381</v>
      </c>
      <c r="D31" s="133">
        <v>51732</v>
      </c>
      <c r="E31" s="134">
        <v>1.4950378499999999</v>
      </c>
      <c r="F31" s="134">
        <v>0</v>
      </c>
      <c r="G31" s="135">
        <v>1.4890000000000001</v>
      </c>
      <c r="H31" s="135">
        <v>1.4690000000000001</v>
      </c>
      <c r="I31" s="135">
        <v>1.5089999999999999</v>
      </c>
      <c r="J31" s="136">
        <v>42235</v>
      </c>
      <c r="K31" s="137" t="s">
        <v>110</v>
      </c>
      <c r="L31" s="137" t="s">
        <v>51</v>
      </c>
      <c r="M31" s="137" t="s">
        <v>1473</v>
      </c>
      <c r="N31" s="138">
        <v>0</v>
      </c>
      <c r="O31" s="137" t="s">
        <v>53</v>
      </c>
      <c r="P31" s="139">
        <v>42233.415150462963</v>
      </c>
      <c r="Q31" s="137" t="s">
        <v>1519</v>
      </c>
      <c r="R31" s="137" t="s">
        <v>55</v>
      </c>
      <c r="S31" s="137" t="s">
        <v>56</v>
      </c>
      <c r="T31" s="137" t="s">
        <v>57</v>
      </c>
      <c r="U31" s="138">
        <v>0</v>
      </c>
      <c r="V31" s="137"/>
      <c r="W31" s="137" t="s">
        <v>58</v>
      </c>
      <c r="X31" s="137" t="s">
        <v>58</v>
      </c>
      <c r="Y31" s="137" t="s">
        <v>57</v>
      </c>
      <c r="Z31" s="137">
        <v>1</v>
      </c>
      <c r="AA31" s="112">
        <f t="shared" si="1"/>
        <v>2</v>
      </c>
    </row>
    <row r="32" spans="1:27" x14ac:dyDescent="0.25">
      <c r="A32" s="131" t="s">
        <v>1520</v>
      </c>
      <c r="B32" s="131" t="s">
        <v>1521</v>
      </c>
      <c r="C32" s="132">
        <v>27.393999999999998</v>
      </c>
      <c r="D32" s="133">
        <v>52097</v>
      </c>
      <c r="E32" s="134">
        <v>1.497292208</v>
      </c>
      <c r="F32" s="134">
        <v>0</v>
      </c>
      <c r="G32" s="135">
        <v>1.492</v>
      </c>
      <c r="H32" s="135">
        <v>1.472</v>
      </c>
      <c r="I32" s="135">
        <v>1.512</v>
      </c>
      <c r="J32" s="136">
        <v>42235</v>
      </c>
      <c r="K32" s="137" t="s">
        <v>110</v>
      </c>
      <c r="L32" s="137" t="s">
        <v>51</v>
      </c>
      <c r="M32" s="137" t="s">
        <v>1473</v>
      </c>
      <c r="N32" s="138">
        <v>0</v>
      </c>
      <c r="O32" s="137" t="s">
        <v>53</v>
      </c>
      <c r="P32" s="139">
        <v>42233.415150462963</v>
      </c>
      <c r="Q32" s="137" t="s">
        <v>1522</v>
      </c>
      <c r="R32" s="137" t="s">
        <v>55</v>
      </c>
      <c r="S32" s="137" t="s">
        <v>56</v>
      </c>
      <c r="T32" s="137" t="s">
        <v>57</v>
      </c>
      <c r="U32" s="138">
        <v>0</v>
      </c>
      <c r="V32" s="137"/>
      <c r="W32" s="137" t="s">
        <v>58</v>
      </c>
      <c r="X32" s="137" t="s">
        <v>58</v>
      </c>
      <c r="Y32" s="137" t="s">
        <v>57</v>
      </c>
      <c r="Z32" s="137">
        <v>1</v>
      </c>
      <c r="AA32" s="112">
        <f t="shared" si="1"/>
        <v>2</v>
      </c>
    </row>
    <row r="33" spans="1:27" x14ac:dyDescent="0.25">
      <c r="A33" s="131" t="s">
        <v>1523</v>
      </c>
      <c r="B33" s="131" t="s">
        <v>1524</v>
      </c>
      <c r="C33" s="132">
        <v>28.408000000000001</v>
      </c>
      <c r="D33" s="133">
        <v>52462</v>
      </c>
      <c r="E33" s="134">
        <v>1.4984192039999999</v>
      </c>
      <c r="F33" s="134">
        <v>0</v>
      </c>
      <c r="G33" s="135">
        <v>1.494</v>
      </c>
      <c r="H33" s="135">
        <v>1.474</v>
      </c>
      <c r="I33" s="135">
        <v>1.514</v>
      </c>
      <c r="J33" s="136">
        <v>42235</v>
      </c>
      <c r="K33" s="137" t="s">
        <v>110</v>
      </c>
      <c r="L33" s="137" t="s">
        <v>51</v>
      </c>
      <c r="M33" s="137" t="s">
        <v>1473</v>
      </c>
      <c r="N33" s="138">
        <v>0</v>
      </c>
      <c r="O33" s="137" t="s">
        <v>53</v>
      </c>
      <c r="P33" s="139">
        <v>42233.415150462963</v>
      </c>
      <c r="Q33" s="137" t="s">
        <v>1525</v>
      </c>
      <c r="R33" s="137" t="s">
        <v>55</v>
      </c>
      <c r="S33" s="137" t="s">
        <v>56</v>
      </c>
      <c r="T33" s="137" t="s">
        <v>57</v>
      </c>
      <c r="U33" s="138">
        <v>0</v>
      </c>
      <c r="V33" s="137"/>
      <c r="W33" s="137" t="s">
        <v>58</v>
      </c>
      <c r="X33" s="137" t="s">
        <v>58</v>
      </c>
      <c r="Y33" s="137" t="s">
        <v>57</v>
      </c>
      <c r="Z33" s="137">
        <v>1</v>
      </c>
      <c r="AA33" s="112">
        <f t="shared" si="1"/>
        <v>2</v>
      </c>
    </row>
    <row r="34" spans="1:27" x14ac:dyDescent="0.25">
      <c r="A34" s="131" t="s">
        <v>1526</v>
      </c>
      <c r="B34" s="131" t="s">
        <v>1527</v>
      </c>
      <c r="C34" s="132">
        <v>29.425000000000001</v>
      </c>
      <c r="D34" s="133">
        <v>52828</v>
      </c>
      <c r="E34" s="134">
        <v>1.499502903</v>
      </c>
      <c r="F34" s="134">
        <v>0</v>
      </c>
      <c r="G34" s="135">
        <v>1.496</v>
      </c>
      <c r="H34" s="135">
        <v>1.476</v>
      </c>
      <c r="I34" s="135">
        <v>1.516</v>
      </c>
      <c r="J34" s="136">
        <v>42235</v>
      </c>
      <c r="K34" s="137" t="s">
        <v>110</v>
      </c>
      <c r="L34" s="137" t="s">
        <v>51</v>
      </c>
      <c r="M34" s="137" t="s">
        <v>1473</v>
      </c>
      <c r="N34" s="138">
        <v>0</v>
      </c>
      <c r="O34" s="137" t="s">
        <v>53</v>
      </c>
      <c r="P34" s="139">
        <v>42233.415150462963</v>
      </c>
      <c r="Q34" s="137" t="s">
        <v>1528</v>
      </c>
      <c r="R34" s="137" t="s">
        <v>55</v>
      </c>
      <c r="S34" s="137" t="s">
        <v>56</v>
      </c>
      <c r="T34" s="137" t="s">
        <v>57</v>
      </c>
      <c r="U34" s="138">
        <v>0</v>
      </c>
      <c r="V34" s="137"/>
      <c r="W34" s="137" t="s">
        <v>58</v>
      </c>
      <c r="X34" s="137" t="s">
        <v>58</v>
      </c>
      <c r="Y34" s="137" t="s">
        <v>57</v>
      </c>
      <c r="Z34" s="137">
        <v>1</v>
      </c>
      <c r="AA34" s="112">
        <f t="shared" si="1"/>
        <v>2</v>
      </c>
    </row>
    <row r="35" spans="1:27" x14ac:dyDescent="0.25">
      <c r="A35" s="131" t="s">
        <v>160</v>
      </c>
      <c r="B35" s="131" t="s">
        <v>161</v>
      </c>
      <c r="C35" s="132">
        <v>30.443999999999999</v>
      </c>
      <c r="D35" s="133">
        <v>53195</v>
      </c>
      <c r="E35" s="134">
        <v>1.5008126980000001</v>
      </c>
      <c r="F35" s="134">
        <v>0</v>
      </c>
      <c r="G35" s="135">
        <v>1.498</v>
      </c>
      <c r="H35" s="135">
        <v>1.478</v>
      </c>
      <c r="I35" s="135">
        <v>1.518</v>
      </c>
      <c r="J35" s="136">
        <v>42235</v>
      </c>
      <c r="K35" s="137" t="s">
        <v>110</v>
      </c>
      <c r="L35" s="137" t="s">
        <v>51</v>
      </c>
      <c r="M35" s="137" t="s">
        <v>1473</v>
      </c>
      <c r="N35" s="138">
        <v>0</v>
      </c>
      <c r="O35" s="137" t="s">
        <v>53</v>
      </c>
      <c r="P35" s="139">
        <v>42233.415150462963</v>
      </c>
      <c r="Q35" s="137" t="s">
        <v>1529</v>
      </c>
      <c r="R35" s="137" t="s">
        <v>55</v>
      </c>
      <c r="S35" s="137" t="s">
        <v>56</v>
      </c>
      <c r="T35" s="137" t="s">
        <v>57</v>
      </c>
      <c r="U35" s="138">
        <v>0</v>
      </c>
      <c r="V35" s="137"/>
      <c r="W35" s="137" t="s">
        <v>58</v>
      </c>
      <c r="X35" s="137" t="s">
        <v>58</v>
      </c>
      <c r="Y35" s="137" t="s">
        <v>57</v>
      </c>
      <c r="Z35" s="137">
        <v>1</v>
      </c>
      <c r="AA35" s="112">
        <f t="shared" si="1"/>
        <v>2</v>
      </c>
    </row>
    <row r="36" spans="1:27" x14ac:dyDescent="0.25">
      <c r="A36" s="131" t="s">
        <v>1530</v>
      </c>
      <c r="B36" s="131" t="s">
        <v>1531</v>
      </c>
      <c r="C36" s="132">
        <v>35.511000000000003</v>
      </c>
      <c r="D36" s="133">
        <v>55019</v>
      </c>
      <c r="E36" s="134">
        <v>1.5095372170000001</v>
      </c>
      <c r="F36" s="134">
        <v>0</v>
      </c>
      <c r="G36" s="135">
        <v>1.5089999999999999</v>
      </c>
      <c r="H36" s="135">
        <v>1.4890000000000001</v>
      </c>
      <c r="I36" s="135">
        <v>1.5289999999999999</v>
      </c>
      <c r="J36" s="136">
        <v>42235</v>
      </c>
      <c r="K36" s="137" t="s">
        <v>110</v>
      </c>
      <c r="L36" s="137" t="s">
        <v>51</v>
      </c>
      <c r="M36" s="137" t="s">
        <v>1473</v>
      </c>
      <c r="N36" s="138">
        <v>0</v>
      </c>
      <c r="O36" s="137" t="s">
        <v>53</v>
      </c>
      <c r="P36" s="139">
        <v>42233.415150462963</v>
      </c>
      <c r="Q36" s="137" t="s">
        <v>1532</v>
      </c>
      <c r="R36" s="137" t="s">
        <v>55</v>
      </c>
      <c r="S36" s="137" t="s">
        <v>56</v>
      </c>
      <c r="T36" s="137" t="s">
        <v>57</v>
      </c>
      <c r="U36" s="138">
        <v>0</v>
      </c>
      <c r="V36" s="137"/>
      <c r="W36" s="137" t="s">
        <v>58</v>
      </c>
      <c r="X36" s="137" t="s">
        <v>58</v>
      </c>
      <c r="Y36" s="137" t="s">
        <v>57</v>
      </c>
      <c r="Z36" s="137">
        <v>1</v>
      </c>
      <c r="AA36" s="112">
        <f t="shared" si="1"/>
        <v>2</v>
      </c>
    </row>
    <row r="37" spans="1:27" x14ac:dyDescent="0.25">
      <c r="A37" s="131" t="s">
        <v>163</v>
      </c>
      <c r="B37" s="131" t="s">
        <v>164</v>
      </c>
      <c r="C37" s="132">
        <v>40.582999999999998</v>
      </c>
      <c r="D37" s="133">
        <v>56845</v>
      </c>
      <c r="E37" s="134">
        <v>1.5066926620000001</v>
      </c>
      <c r="F37" s="134">
        <v>0</v>
      </c>
      <c r="G37" s="135">
        <v>1.51</v>
      </c>
      <c r="H37" s="135">
        <v>1.49</v>
      </c>
      <c r="I37" s="135">
        <v>1.53</v>
      </c>
      <c r="J37" s="136">
        <v>42235</v>
      </c>
      <c r="K37" s="137" t="s">
        <v>110</v>
      </c>
      <c r="L37" s="137" t="s">
        <v>51</v>
      </c>
      <c r="M37" s="137" t="s">
        <v>1473</v>
      </c>
      <c r="N37" s="138">
        <v>0</v>
      </c>
      <c r="O37" s="137" t="s">
        <v>53</v>
      </c>
      <c r="P37" s="139">
        <v>42233.415150462963</v>
      </c>
      <c r="Q37" s="137" t="s">
        <v>1533</v>
      </c>
      <c r="R37" s="137" t="s">
        <v>55</v>
      </c>
      <c r="S37" s="137" t="s">
        <v>56</v>
      </c>
      <c r="T37" s="137" t="s">
        <v>57</v>
      </c>
      <c r="U37" s="138">
        <v>0</v>
      </c>
      <c r="V37" s="137"/>
      <c r="W37" s="137" t="s">
        <v>58</v>
      </c>
      <c r="X37" s="137" t="s">
        <v>58</v>
      </c>
      <c r="Y37" s="137" t="s">
        <v>57</v>
      </c>
      <c r="Z37" s="137">
        <v>1</v>
      </c>
      <c r="AA37" s="112">
        <f t="shared" si="1"/>
        <v>2</v>
      </c>
    </row>
    <row r="38" spans="1:27" x14ac:dyDescent="0.25">
      <c r="A38" s="131" t="s">
        <v>166</v>
      </c>
      <c r="B38" s="131" t="s">
        <v>167</v>
      </c>
      <c r="C38" s="132">
        <v>50.731000000000002</v>
      </c>
      <c r="D38" s="133">
        <v>60498</v>
      </c>
      <c r="E38" s="134">
        <v>1.4456811169999999</v>
      </c>
      <c r="F38" s="134">
        <v>0</v>
      </c>
      <c r="G38" s="135">
        <v>1.4690000000000001</v>
      </c>
      <c r="H38" s="135">
        <v>1.4490000000000001</v>
      </c>
      <c r="I38" s="135">
        <v>1.4890000000000001</v>
      </c>
      <c r="J38" s="136">
        <v>42235</v>
      </c>
      <c r="K38" s="137" t="s">
        <v>110</v>
      </c>
      <c r="L38" s="137" t="s">
        <v>51</v>
      </c>
      <c r="M38" s="137" t="s">
        <v>1473</v>
      </c>
      <c r="N38" s="138">
        <v>0</v>
      </c>
      <c r="O38" s="137" t="s">
        <v>53</v>
      </c>
      <c r="P38" s="139">
        <v>42233.415150462963</v>
      </c>
      <c r="Q38" s="137" t="s">
        <v>1534</v>
      </c>
      <c r="R38" s="137" t="s">
        <v>55</v>
      </c>
      <c r="S38" s="137" t="s">
        <v>56</v>
      </c>
      <c r="T38" s="137" t="s">
        <v>57</v>
      </c>
      <c r="U38" s="138">
        <v>0</v>
      </c>
      <c r="V38" s="137"/>
      <c r="W38" s="137" t="s">
        <v>58</v>
      </c>
      <c r="X38" s="137" t="s">
        <v>58</v>
      </c>
      <c r="Y38" s="137" t="s">
        <v>57</v>
      </c>
      <c r="Z38" s="137">
        <v>1</v>
      </c>
      <c r="AA38" s="112">
        <f t="shared" si="1"/>
        <v>2</v>
      </c>
    </row>
    <row r="39" spans="1:27" x14ac:dyDescent="0.25">
      <c r="A39" s="131" t="s">
        <v>169</v>
      </c>
      <c r="B39" s="131" t="s">
        <v>170</v>
      </c>
      <c r="C39" s="132">
        <v>60.875</v>
      </c>
      <c r="D39" s="133">
        <v>64150</v>
      </c>
      <c r="E39" s="134">
        <v>1.422888065</v>
      </c>
      <c r="F39" s="134">
        <v>0</v>
      </c>
      <c r="G39" s="135">
        <v>1.454</v>
      </c>
      <c r="H39" s="135">
        <v>1.4339999999999999</v>
      </c>
      <c r="I39" s="135">
        <v>1.474</v>
      </c>
      <c r="J39" s="136">
        <v>42235</v>
      </c>
      <c r="K39" s="137" t="s">
        <v>110</v>
      </c>
      <c r="L39" s="137" t="s">
        <v>51</v>
      </c>
      <c r="M39" s="137" t="s">
        <v>1473</v>
      </c>
      <c r="N39" s="138">
        <v>0</v>
      </c>
      <c r="O39" s="137" t="s">
        <v>53</v>
      </c>
      <c r="P39" s="139">
        <v>42233.415150462963</v>
      </c>
      <c r="Q39" s="137" t="s">
        <v>1535</v>
      </c>
      <c r="R39" s="137" t="s">
        <v>55</v>
      </c>
      <c r="S39" s="137" t="s">
        <v>56</v>
      </c>
      <c r="T39" s="137" t="s">
        <v>57</v>
      </c>
      <c r="U39" s="138">
        <v>0</v>
      </c>
      <c r="V39" s="137"/>
      <c r="W39" s="137" t="s">
        <v>58</v>
      </c>
      <c r="X39" s="137" t="s">
        <v>58</v>
      </c>
      <c r="Y39" s="137" t="s">
        <v>57</v>
      </c>
      <c r="Z39" s="137">
        <v>1</v>
      </c>
      <c r="AA39" s="112">
        <f t="shared" si="1"/>
        <v>2</v>
      </c>
    </row>
    <row r="40" spans="1:27" x14ac:dyDescent="0.25">
      <c r="A40" s="107"/>
      <c r="B40" s="107"/>
      <c r="C40" s="107"/>
      <c r="D40" s="107"/>
      <c r="E40" s="108"/>
      <c r="F40" s="108"/>
      <c r="G40" s="108"/>
      <c r="H40" s="108"/>
      <c r="I40" s="108"/>
      <c r="J40" s="107"/>
      <c r="K40" s="107"/>
      <c r="L40" s="107"/>
      <c r="M40" s="107"/>
      <c r="N40" s="111"/>
      <c r="O40" s="107"/>
      <c r="P40" s="107"/>
      <c r="Q40" s="107"/>
      <c r="R40" s="107"/>
      <c r="S40" s="107"/>
      <c r="T40" s="107"/>
      <c r="U40" s="111"/>
      <c r="V40" s="107"/>
      <c r="W40" s="107"/>
      <c r="X40" s="107"/>
      <c r="Y40" s="107"/>
      <c r="Z40" s="10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opLeftCell="C5" workbookViewId="0">
      <selection activeCell="K10" sqref="K10"/>
    </sheetView>
  </sheetViews>
  <sheetFormatPr defaultRowHeight="15" x14ac:dyDescent="0.25"/>
  <cols>
    <col min="11" max="11" width="82.140625" customWidth="1"/>
    <col min="15" max="15" width="10" bestFit="1" customWidth="1"/>
  </cols>
  <sheetData>
    <row r="1" spans="1:24" x14ac:dyDescent="0.2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</row>
    <row r="2" spans="1:24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</row>
    <row r="3" spans="1:24" x14ac:dyDescent="0.25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</row>
    <row r="4" spans="1:24" x14ac:dyDescent="0.25">
      <c r="A4" s="106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</row>
    <row r="5" spans="1:24" x14ac:dyDescent="0.25">
      <c r="A5" s="106"/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</row>
    <row r="6" spans="1:24" x14ac:dyDescent="0.25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</row>
    <row r="7" spans="1:24" x14ac:dyDescent="0.25">
      <c r="A7" s="10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</row>
    <row r="8" spans="1:24" ht="210.75" thickBot="1" x14ac:dyDescent="0.3">
      <c r="A8" s="106"/>
      <c r="B8" s="106"/>
      <c r="C8" s="106"/>
      <c r="D8" s="106"/>
      <c r="E8" s="106"/>
      <c r="F8" s="106"/>
      <c r="G8" s="106"/>
      <c r="H8" s="106"/>
      <c r="I8" s="106"/>
      <c r="J8" s="106" t="s">
        <v>247</v>
      </c>
      <c r="K8" s="106"/>
      <c r="L8" s="29" t="s">
        <v>1</v>
      </c>
      <c r="M8" s="29" t="s">
        <v>254</v>
      </c>
      <c r="N8" s="29" t="s">
        <v>236</v>
      </c>
      <c r="O8" s="29" t="s">
        <v>238</v>
      </c>
      <c r="P8" s="29" t="s">
        <v>240</v>
      </c>
      <c r="Q8" s="29" t="s">
        <v>242</v>
      </c>
      <c r="R8" s="29" t="s">
        <v>244</v>
      </c>
      <c r="S8" s="29" t="s">
        <v>246</v>
      </c>
      <c r="T8" s="29" t="s">
        <v>5</v>
      </c>
      <c r="U8" s="29" t="s">
        <v>7</v>
      </c>
      <c r="V8" s="29" t="s">
        <v>9</v>
      </c>
      <c r="W8" s="106"/>
      <c r="X8" s="106"/>
    </row>
    <row r="9" spans="1:24" ht="15.75" thickBot="1" x14ac:dyDescent="0.3">
      <c r="A9" s="4" t="s">
        <v>223</v>
      </c>
      <c r="B9" s="106"/>
      <c r="C9" s="106"/>
      <c r="D9" s="106"/>
      <c r="E9" s="106"/>
      <c r="F9" s="106"/>
      <c r="G9" s="106"/>
      <c r="H9" s="106"/>
      <c r="I9" s="106"/>
      <c r="J9" s="24"/>
      <c r="K9" s="31" t="s">
        <v>252</v>
      </c>
      <c r="L9" s="35" t="s">
        <v>0</v>
      </c>
      <c r="M9" s="36" t="s">
        <v>233</v>
      </c>
      <c r="N9" s="36" t="s">
        <v>235</v>
      </c>
      <c r="O9" s="36" t="s">
        <v>237</v>
      </c>
      <c r="P9" s="36" t="s">
        <v>239</v>
      </c>
      <c r="Q9" s="36" t="s">
        <v>241</v>
      </c>
      <c r="R9" s="36" t="s">
        <v>243</v>
      </c>
      <c r="S9" s="36" t="s">
        <v>245</v>
      </c>
      <c r="T9" s="36" t="s">
        <v>4</v>
      </c>
      <c r="U9" s="36" t="s">
        <v>6</v>
      </c>
      <c r="V9" s="37" t="s">
        <v>8</v>
      </c>
      <c r="W9" s="33" t="s">
        <v>255</v>
      </c>
      <c r="X9" s="106"/>
    </row>
    <row r="10" spans="1:24" ht="15.75" thickBot="1" x14ac:dyDescent="0.3">
      <c r="A10" s="5"/>
      <c r="B10" s="106"/>
      <c r="C10" s="106"/>
      <c r="D10" s="106"/>
      <c r="E10" s="106"/>
      <c r="F10" s="106"/>
      <c r="G10" s="106"/>
      <c r="H10" s="106"/>
      <c r="I10" s="106"/>
      <c r="J10" s="30" t="str">
        <f>_xll.qlDepositRateHelper2("EUR6M"&amp;L10,M10,N10,O10,P10,Q10,R10,S10)</f>
        <v>EUR6M6M#0014</v>
      </c>
      <c r="K10" s="32" t="str">
        <f>_xll.ohRangeRetrieveError(J10)</f>
        <v/>
      </c>
      <c r="L10" s="38" t="str">
        <f>W10</f>
        <v>6M</v>
      </c>
      <c r="M10" s="25">
        <f>VLOOKUP($L10,Step_2_Eur6m_settings!$A$3:$AA$40,7,FALSE)/100</f>
        <v>4.6000000000000001E-4</v>
      </c>
      <c r="N10" s="27" t="s">
        <v>87</v>
      </c>
      <c r="O10" s="113">
        <f>VLOOKUP($L10,Step_2_Eur6m_settings!$A$3:$AA$40,27,FALSE)</f>
        <v>2</v>
      </c>
      <c r="P10" s="23" t="s">
        <v>249</v>
      </c>
      <c r="Q10" s="26" t="s">
        <v>253</v>
      </c>
      <c r="R10" s="23" t="b">
        <v>1</v>
      </c>
      <c r="S10" s="23" t="s">
        <v>251</v>
      </c>
      <c r="T10" s="25"/>
      <c r="U10" s="23"/>
      <c r="V10" s="39"/>
      <c r="W10" s="34" t="str">
        <f>+Step_2_Eur6m_settings!A3</f>
        <v>6M</v>
      </c>
      <c r="X10" s="106"/>
    </row>
    <row r="11" spans="1:24" ht="15.75" thickBot="1" x14ac:dyDescent="0.3">
      <c r="A11" s="6" t="s">
        <v>11</v>
      </c>
      <c r="B11" s="106"/>
      <c r="C11" s="106"/>
      <c r="D11" s="106"/>
      <c r="E11" s="106"/>
      <c r="F11" s="106"/>
      <c r="G11" s="106"/>
      <c r="H11" s="106"/>
      <c r="I11" s="106"/>
      <c r="J11" s="30"/>
      <c r="K11" s="32"/>
      <c r="L11" s="40"/>
      <c r="M11" s="25"/>
      <c r="N11" s="27"/>
      <c r="O11" s="28"/>
      <c r="P11" s="23"/>
      <c r="Q11" s="26"/>
      <c r="R11" s="23"/>
      <c r="S11" s="23"/>
      <c r="T11" s="25"/>
      <c r="U11" s="23"/>
      <c r="V11" s="39"/>
      <c r="W11" s="34"/>
      <c r="X11" s="106"/>
    </row>
    <row r="12" spans="1:24" ht="15.75" thickBot="1" x14ac:dyDescent="0.3">
      <c r="A12" s="7" t="s">
        <v>224</v>
      </c>
      <c r="B12" s="106"/>
      <c r="C12" s="106"/>
      <c r="D12" s="106"/>
      <c r="E12" s="106"/>
      <c r="F12" s="106"/>
      <c r="G12" s="106"/>
      <c r="H12" s="106"/>
      <c r="I12" s="106"/>
      <c r="J12" s="30"/>
      <c r="K12" s="32"/>
      <c r="L12" s="40"/>
      <c r="M12" s="25"/>
      <c r="N12" s="27"/>
      <c r="O12" s="28"/>
      <c r="P12" s="23"/>
      <c r="Q12" s="26"/>
      <c r="R12" s="23"/>
      <c r="S12" s="23"/>
      <c r="T12" s="25"/>
      <c r="U12" s="23"/>
      <c r="V12" s="39"/>
      <c r="W12" s="34"/>
      <c r="X12" s="106"/>
    </row>
    <row r="13" spans="1:24" ht="15.75" thickBot="1" x14ac:dyDescent="0.3">
      <c r="A13" s="6" t="s">
        <v>13</v>
      </c>
      <c r="B13" s="106"/>
      <c r="C13" s="106"/>
      <c r="D13" s="106"/>
      <c r="E13" s="106"/>
      <c r="F13" s="106"/>
      <c r="G13" s="106"/>
      <c r="H13" s="106"/>
      <c r="I13" s="106"/>
      <c r="J13" s="30"/>
      <c r="K13" s="32"/>
      <c r="L13" s="40"/>
      <c r="M13" s="25"/>
      <c r="N13" s="27"/>
      <c r="O13" s="28"/>
      <c r="P13" s="23"/>
      <c r="Q13" s="26"/>
      <c r="R13" s="23"/>
      <c r="S13" s="23"/>
      <c r="T13" s="25"/>
      <c r="U13" s="23"/>
      <c r="V13" s="39"/>
      <c r="W13" s="34"/>
      <c r="X13" s="106"/>
    </row>
    <row r="14" spans="1:24" ht="15.75" thickBot="1" x14ac:dyDescent="0.3">
      <c r="A14" s="6" t="s">
        <v>225</v>
      </c>
      <c r="B14" s="106"/>
      <c r="C14" s="106"/>
      <c r="D14" s="106"/>
      <c r="E14" s="106"/>
      <c r="F14" s="106"/>
      <c r="G14" s="106"/>
      <c r="H14" s="106"/>
      <c r="I14" s="106"/>
      <c r="J14" s="30"/>
      <c r="K14" s="32"/>
      <c r="L14" s="40"/>
      <c r="M14" s="25"/>
      <c r="N14" s="27"/>
      <c r="O14" s="28"/>
      <c r="P14" s="23"/>
      <c r="Q14" s="26"/>
      <c r="R14" s="23"/>
      <c r="S14" s="23"/>
      <c r="T14" s="25"/>
      <c r="U14" s="23"/>
      <c r="V14" s="39"/>
      <c r="W14" s="34"/>
      <c r="X14" s="106"/>
    </row>
    <row r="15" spans="1:24" ht="15.75" thickBot="1" x14ac:dyDescent="0.3">
      <c r="A15" s="6" t="s">
        <v>226</v>
      </c>
      <c r="B15" s="106"/>
      <c r="C15" s="106"/>
      <c r="D15" s="106"/>
      <c r="E15" s="106"/>
      <c r="F15" s="106"/>
      <c r="G15" s="106"/>
      <c r="H15" s="106"/>
      <c r="I15" s="106"/>
      <c r="J15" s="30"/>
      <c r="K15" s="32"/>
      <c r="L15" s="40"/>
      <c r="M15" s="25"/>
      <c r="N15" s="27"/>
      <c r="O15" s="28"/>
      <c r="P15" s="23"/>
      <c r="Q15" s="26"/>
      <c r="R15" s="23"/>
      <c r="S15" s="23"/>
      <c r="T15" s="25"/>
      <c r="U15" s="23"/>
      <c r="V15" s="39"/>
      <c r="W15" s="34"/>
      <c r="X15" s="106"/>
    </row>
    <row r="16" spans="1:24" ht="15.75" thickBot="1" x14ac:dyDescent="0.3">
      <c r="A16" s="6" t="s">
        <v>227</v>
      </c>
      <c r="B16" s="106"/>
      <c r="C16" s="106"/>
      <c r="D16" s="106"/>
      <c r="E16" s="106"/>
      <c r="F16" s="106"/>
      <c r="G16" s="106"/>
      <c r="H16" s="106"/>
      <c r="I16" s="106"/>
      <c r="J16" s="30"/>
      <c r="K16" s="32"/>
      <c r="L16" s="40"/>
      <c r="M16" s="25"/>
      <c r="N16" s="27"/>
      <c r="O16" s="28"/>
      <c r="P16" s="23"/>
      <c r="Q16" s="26"/>
      <c r="R16" s="23"/>
      <c r="S16" s="23"/>
      <c r="T16" s="25"/>
      <c r="U16" s="23"/>
      <c r="V16" s="39"/>
      <c r="W16" s="34"/>
      <c r="X16" s="106"/>
    </row>
    <row r="17" spans="1:24" ht="15.75" thickBot="1" x14ac:dyDescent="0.3">
      <c r="A17" s="6" t="s">
        <v>228</v>
      </c>
      <c r="B17" s="106"/>
      <c r="C17" s="106"/>
      <c r="D17" s="106"/>
      <c r="E17" s="106"/>
      <c r="F17" s="106"/>
      <c r="G17" s="106"/>
      <c r="H17" s="106"/>
      <c r="I17" s="106"/>
      <c r="J17" s="30"/>
      <c r="K17" s="32"/>
      <c r="L17" s="40"/>
      <c r="M17" s="25"/>
      <c r="N17" s="27"/>
      <c r="O17" s="28"/>
      <c r="P17" s="23"/>
      <c r="Q17" s="26"/>
      <c r="R17" s="23"/>
      <c r="S17" s="23"/>
      <c r="T17" s="25"/>
      <c r="U17" s="23"/>
      <c r="V17" s="39"/>
      <c r="W17" s="34"/>
      <c r="X17" s="106"/>
    </row>
    <row r="18" spans="1:24" ht="15.75" thickBot="1" x14ac:dyDescent="0.3">
      <c r="A18" s="6" t="s">
        <v>229</v>
      </c>
      <c r="B18" s="106"/>
      <c r="C18" s="106"/>
      <c r="D18" s="106"/>
      <c r="E18" s="106"/>
      <c r="F18" s="106"/>
      <c r="G18" s="106"/>
      <c r="H18" s="106"/>
      <c r="I18" s="106"/>
      <c r="J18" s="30"/>
      <c r="K18" s="32"/>
      <c r="L18" s="40"/>
      <c r="M18" s="25"/>
      <c r="N18" s="27"/>
      <c r="O18" s="28"/>
      <c r="P18" s="23"/>
      <c r="Q18" s="26"/>
      <c r="R18" s="23"/>
      <c r="S18" s="23"/>
      <c r="T18" s="25"/>
      <c r="U18" s="23"/>
      <c r="V18" s="39"/>
      <c r="W18" s="34"/>
      <c r="X18" s="106"/>
    </row>
    <row r="19" spans="1:24" ht="15.75" thickBot="1" x14ac:dyDescent="0.3">
      <c r="A19" s="6" t="s">
        <v>230</v>
      </c>
      <c r="B19" s="106"/>
      <c r="C19" s="106"/>
      <c r="D19" s="106"/>
      <c r="E19" s="106"/>
      <c r="F19" s="106"/>
      <c r="G19" s="106"/>
      <c r="H19" s="106"/>
      <c r="I19" s="106"/>
      <c r="J19" s="30"/>
      <c r="K19" s="32"/>
      <c r="L19" s="40"/>
      <c r="M19" s="25"/>
      <c r="N19" s="27"/>
      <c r="O19" s="28"/>
      <c r="P19" s="23"/>
      <c r="Q19" s="26"/>
      <c r="R19" s="23"/>
      <c r="S19" s="23"/>
      <c r="T19" s="25"/>
      <c r="U19" s="23"/>
      <c r="V19" s="39"/>
      <c r="W19" s="34"/>
      <c r="X19" s="106"/>
    </row>
    <row r="20" spans="1:24" ht="15.75" thickBot="1" x14ac:dyDescent="0.3">
      <c r="A20" s="6" t="s">
        <v>231</v>
      </c>
      <c r="B20" s="106"/>
      <c r="C20" s="106"/>
      <c r="D20" s="106"/>
      <c r="E20" s="106"/>
      <c r="F20" s="106"/>
      <c r="G20" s="106"/>
      <c r="H20" s="106"/>
      <c r="I20" s="106"/>
      <c r="J20" s="30"/>
      <c r="K20" s="32"/>
      <c r="L20" s="40"/>
      <c r="M20" s="25"/>
      <c r="N20" s="27"/>
      <c r="O20" s="28"/>
      <c r="P20" s="23"/>
      <c r="Q20" s="26"/>
      <c r="R20" s="23"/>
      <c r="S20" s="23"/>
      <c r="T20" s="25"/>
      <c r="U20" s="23"/>
      <c r="V20" s="39"/>
      <c r="W20" s="34"/>
      <c r="X20" s="106"/>
    </row>
    <row r="21" spans="1:24" ht="15.75" thickBot="1" x14ac:dyDescent="0.3">
      <c r="A21" s="6" t="s">
        <v>15</v>
      </c>
      <c r="B21" s="106"/>
      <c r="C21" s="106"/>
      <c r="D21" s="106"/>
      <c r="E21" s="106"/>
      <c r="F21" s="106"/>
      <c r="G21" s="106"/>
      <c r="H21" s="106"/>
      <c r="I21" s="106"/>
      <c r="J21" s="30"/>
      <c r="K21" s="32"/>
      <c r="L21" s="40"/>
      <c r="M21" s="25"/>
      <c r="N21" s="27"/>
      <c r="O21" s="28"/>
      <c r="P21" s="23"/>
      <c r="Q21" s="26"/>
      <c r="R21" s="23"/>
      <c r="S21" s="23"/>
      <c r="T21" s="25"/>
      <c r="U21" s="23"/>
      <c r="V21" s="39"/>
      <c r="W21" s="34"/>
      <c r="X21" s="106"/>
    </row>
    <row r="22" spans="1:24" ht="15.75" thickBot="1" x14ac:dyDescent="0.3">
      <c r="A22" s="7" t="s">
        <v>16</v>
      </c>
      <c r="B22" s="106"/>
      <c r="C22" s="106"/>
      <c r="D22" s="106"/>
      <c r="E22" s="106"/>
      <c r="F22" s="106"/>
      <c r="G22" s="106"/>
      <c r="H22" s="106"/>
      <c r="I22" s="106"/>
      <c r="J22" s="30"/>
      <c r="K22" s="32"/>
      <c r="L22" s="40"/>
      <c r="M22" s="25"/>
      <c r="N22" s="27"/>
      <c r="O22" s="28"/>
      <c r="P22" s="23"/>
      <c r="Q22" s="26"/>
      <c r="R22" s="23"/>
      <c r="S22" s="23"/>
      <c r="T22" s="25"/>
      <c r="U22" s="23"/>
      <c r="V22" s="39"/>
      <c r="W22" s="34"/>
      <c r="X22" s="106"/>
    </row>
    <row r="23" spans="1:24" ht="15.75" thickBot="1" x14ac:dyDescent="0.3">
      <c r="A23" s="6" t="s">
        <v>17</v>
      </c>
      <c r="B23" s="106"/>
      <c r="C23" s="106"/>
      <c r="D23" s="106"/>
      <c r="E23" s="106"/>
      <c r="F23" s="106"/>
      <c r="G23" s="106"/>
      <c r="H23" s="106"/>
      <c r="I23" s="106"/>
      <c r="J23" s="30"/>
      <c r="K23" s="32"/>
      <c r="L23" s="40"/>
      <c r="M23" s="25"/>
      <c r="N23" s="27"/>
      <c r="O23" s="28"/>
      <c r="P23" s="23"/>
      <c r="Q23" s="26"/>
      <c r="R23" s="23"/>
      <c r="S23" s="23"/>
      <c r="T23" s="25"/>
      <c r="U23" s="23"/>
      <c r="V23" s="39"/>
      <c r="W23" s="34"/>
      <c r="X23" s="106"/>
    </row>
    <row r="24" spans="1:24" x14ac:dyDescent="0.25">
      <c r="A24" s="3"/>
      <c r="B24" s="106"/>
      <c r="C24" s="106"/>
      <c r="D24" s="106"/>
      <c r="E24" s="106"/>
      <c r="F24" s="106"/>
      <c r="G24" s="106"/>
      <c r="H24" s="106"/>
      <c r="I24" s="106"/>
      <c r="J24" s="30"/>
      <c r="K24" s="32"/>
      <c r="L24" s="40"/>
      <c r="M24" s="25"/>
      <c r="N24" s="27"/>
      <c r="O24" s="28"/>
      <c r="P24" s="23"/>
      <c r="Q24" s="26"/>
      <c r="R24" s="23"/>
      <c r="S24" s="23"/>
      <c r="T24" s="25"/>
      <c r="U24" s="23"/>
      <c r="V24" s="39"/>
      <c r="W24" s="34"/>
      <c r="X24" s="106"/>
    </row>
    <row r="25" spans="1:24" x14ac:dyDescent="0.25">
      <c r="A25" s="4" t="s">
        <v>18</v>
      </c>
      <c r="B25" s="106"/>
      <c r="C25" s="106"/>
      <c r="D25" s="106"/>
      <c r="E25" s="106"/>
      <c r="F25" s="106"/>
      <c r="G25" s="106"/>
      <c r="H25" s="106"/>
      <c r="I25" s="106"/>
      <c r="J25" s="30"/>
      <c r="K25" s="32"/>
      <c r="L25" s="40"/>
      <c r="M25" s="25"/>
      <c r="N25" s="27"/>
      <c r="O25" s="28"/>
      <c r="P25" s="23"/>
      <c r="Q25" s="26"/>
      <c r="R25" s="23"/>
      <c r="S25" s="23"/>
      <c r="T25" s="25"/>
      <c r="U25" s="23"/>
      <c r="V25" s="39"/>
      <c r="W25" s="34"/>
      <c r="X25" s="106"/>
    </row>
    <row r="26" spans="1:24" x14ac:dyDescent="0.25">
      <c r="A26" s="3"/>
      <c r="B26" s="106"/>
      <c r="C26" s="106"/>
      <c r="D26" s="106"/>
      <c r="E26" s="106"/>
      <c r="F26" s="106"/>
      <c r="G26" s="106"/>
      <c r="H26" s="106"/>
      <c r="I26" s="106"/>
      <c r="J26" s="30"/>
      <c r="K26" s="32"/>
      <c r="L26" s="40"/>
      <c r="M26" s="25"/>
      <c r="N26" s="27"/>
      <c r="O26" s="28"/>
      <c r="P26" s="23"/>
      <c r="Q26" s="26"/>
      <c r="R26" s="23"/>
      <c r="S26" s="23"/>
      <c r="T26" s="25"/>
      <c r="U26" s="23"/>
      <c r="V26" s="39"/>
      <c r="W26" s="34"/>
      <c r="X26" s="106"/>
    </row>
    <row r="27" spans="1:24" ht="15.75" thickBot="1" x14ac:dyDescent="0.3">
      <c r="A27" s="8" t="s">
        <v>232</v>
      </c>
      <c r="B27" s="106"/>
      <c r="C27" s="106"/>
      <c r="D27" s="106"/>
      <c r="E27" s="106"/>
      <c r="F27" s="106"/>
      <c r="G27" s="106"/>
      <c r="H27" s="106"/>
      <c r="I27" s="106"/>
      <c r="J27" s="30"/>
      <c r="K27" s="32"/>
      <c r="L27" s="40"/>
      <c r="M27" s="41"/>
      <c r="N27" s="42"/>
      <c r="O27" s="43"/>
      <c r="P27" s="44"/>
      <c r="Q27" s="45"/>
      <c r="R27" s="44"/>
      <c r="S27" s="44"/>
      <c r="T27" s="41"/>
      <c r="U27" s="44"/>
      <c r="V27" s="46"/>
      <c r="W27" s="34"/>
      <c r="X27" s="106"/>
    </row>
    <row r="28" spans="1:24" x14ac:dyDescent="0.25">
      <c r="A28" s="3"/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</row>
    <row r="29" spans="1:24" x14ac:dyDescent="0.25">
      <c r="A29" s="4" t="s">
        <v>20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</row>
    <row r="30" spans="1:24" x14ac:dyDescent="0.25">
      <c r="A30" s="3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</row>
    <row r="31" spans="1:24" x14ac:dyDescent="0.25">
      <c r="A31" s="8" t="s">
        <v>21</v>
      </c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</row>
    <row r="32" spans="1:24" x14ac:dyDescent="0.25">
      <c r="A32" s="3"/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</row>
    <row r="33" spans="1:24" x14ac:dyDescent="0.25">
      <c r="A33" s="9" t="s">
        <v>22</v>
      </c>
      <c r="B33" s="106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</row>
    <row r="34" spans="1:24" ht="57" x14ac:dyDescent="0.25">
      <c r="A34" s="1" t="s">
        <v>0</v>
      </c>
      <c r="B34" s="2" t="s">
        <v>1</v>
      </c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</row>
    <row r="35" spans="1:24" ht="28.5" x14ac:dyDescent="0.25">
      <c r="A35" s="1" t="s">
        <v>233</v>
      </c>
      <c r="B35" s="2" t="s">
        <v>234</v>
      </c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</row>
    <row r="36" spans="1:24" ht="85.5" x14ac:dyDescent="0.25">
      <c r="A36" s="1" t="s">
        <v>235</v>
      </c>
      <c r="B36" s="2" t="s">
        <v>236</v>
      </c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</row>
    <row r="37" spans="1:24" ht="42.75" x14ac:dyDescent="0.25">
      <c r="A37" s="1" t="s">
        <v>237</v>
      </c>
      <c r="B37" s="2" t="s">
        <v>238</v>
      </c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</row>
    <row r="38" spans="1:24" ht="71.25" x14ac:dyDescent="0.25">
      <c r="A38" s="1" t="s">
        <v>239</v>
      </c>
      <c r="B38" s="2" t="s">
        <v>240</v>
      </c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</row>
    <row r="39" spans="1:24" ht="99.75" x14ac:dyDescent="0.25">
      <c r="A39" s="1" t="s">
        <v>241</v>
      </c>
      <c r="B39" s="2" t="s">
        <v>242</v>
      </c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</row>
    <row r="40" spans="1:24" ht="185.25" x14ac:dyDescent="0.25">
      <c r="A40" s="1" t="s">
        <v>243</v>
      </c>
      <c r="B40" s="2" t="s">
        <v>244</v>
      </c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</row>
    <row r="41" spans="1:24" ht="28.5" x14ac:dyDescent="0.25">
      <c r="A41" s="1" t="s">
        <v>245</v>
      </c>
      <c r="B41" s="2" t="s">
        <v>246</v>
      </c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</row>
    <row r="42" spans="1:24" ht="71.25" x14ac:dyDescent="0.25">
      <c r="A42" s="1" t="s">
        <v>4</v>
      </c>
      <c r="B42" s="2" t="s">
        <v>5</v>
      </c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</row>
    <row r="43" spans="1:24" ht="57" x14ac:dyDescent="0.25">
      <c r="A43" s="1" t="s">
        <v>6</v>
      </c>
      <c r="B43" s="2" t="s">
        <v>7</v>
      </c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</row>
    <row r="44" spans="1:24" ht="28.5" x14ac:dyDescent="0.25">
      <c r="A44" s="1" t="s">
        <v>8</v>
      </c>
      <c r="B44" s="2" t="s">
        <v>9</v>
      </c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</row>
  </sheetData>
  <dataValidations count="3">
    <dataValidation type="list" allowBlank="1" showInputMessage="1" showErrorMessage="1" sqref="Q10:Q27">
      <formula1>"Following,Modified Following,Preceding,Modified Preceding,Unadjusted"</formula1>
    </dataValidation>
    <dataValidation type="list" allowBlank="1" showInputMessage="1" showErrorMessage="1" sqref="P10:P27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S10:S27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workbookViewId="0">
      <selection activeCell="K32" sqref="K32"/>
    </sheetView>
  </sheetViews>
  <sheetFormatPr defaultRowHeight="15" x14ac:dyDescent="0.25"/>
  <cols>
    <col min="1" max="1" width="43.28515625" customWidth="1"/>
    <col min="2" max="2" width="20.42578125" customWidth="1"/>
    <col min="6" max="6" width="19" bestFit="1" customWidth="1"/>
    <col min="7" max="7" width="9.7109375" style="106" customWidth="1"/>
    <col min="8" max="8" width="8.5703125" bestFit="1" customWidth="1"/>
    <col min="9" max="9" width="9.5703125" customWidth="1"/>
    <col min="10" max="10" width="13.28515625" bestFit="1" customWidth="1"/>
    <col min="20" max="20" width="7.5703125" bestFit="1" customWidth="1"/>
  </cols>
  <sheetData>
    <row r="1" spans="1:1" ht="15.75" thickBot="1" x14ac:dyDescent="0.3">
      <c r="A1" s="49" t="s">
        <v>1536</v>
      </c>
    </row>
    <row r="2" spans="1:1" ht="15.75" thickBot="1" x14ac:dyDescent="0.3">
      <c r="A2" s="50"/>
    </row>
    <row r="3" spans="1:1" x14ac:dyDescent="0.25">
      <c r="A3" s="52" t="s">
        <v>11</v>
      </c>
    </row>
    <row r="4" spans="1:1" x14ac:dyDescent="0.25">
      <c r="A4" s="51" t="s">
        <v>1537</v>
      </c>
    </row>
    <row r="5" spans="1:1" x14ac:dyDescent="0.25">
      <c r="A5" s="52" t="s">
        <v>13</v>
      </c>
    </row>
    <row r="6" spans="1:1" x14ac:dyDescent="0.25">
      <c r="A6" s="52" t="s">
        <v>225</v>
      </c>
    </row>
    <row r="7" spans="1:1" x14ac:dyDescent="0.25">
      <c r="A7" s="52" t="s">
        <v>1538</v>
      </c>
    </row>
    <row r="8" spans="1:1" x14ac:dyDescent="0.25">
      <c r="A8" s="52" t="s">
        <v>1539</v>
      </c>
    </row>
    <row r="9" spans="1:1" x14ac:dyDescent="0.25">
      <c r="A9" s="52" t="s">
        <v>227</v>
      </c>
    </row>
    <row r="10" spans="1:1" x14ac:dyDescent="0.25">
      <c r="A10" s="52" t="s">
        <v>228</v>
      </c>
    </row>
    <row r="11" spans="1:1" x14ac:dyDescent="0.25">
      <c r="A11" s="52" t="s">
        <v>229</v>
      </c>
    </row>
    <row r="12" spans="1:1" x14ac:dyDescent="0.25">
      <c r="A12" s="52" t="s">
        <v>230</v>
      </c>
    </row>
    <row r="13" spans="1:1" x14ac:dyDescent="0.25">
      <c r="A13" s="52" t="s">
        <v>231</v>
      </c>
    </row>
    <row r="14" spans="1:1" x14ac:dyDescent="0.25">
      <c r="A14" s="52" t="s">
        <v>15</v>
      </c>
    </row>
    <row r="15" spans="1:1" x14ac:dyDescent="0.25">
      <c r="A15" s="51" t="s">
        <v>16</v>
      </c>
    </row>
    <row r="16" spans="1:1" x14ac:dyDescent="0.25">
      <c r="A16" s="52" t="s">
        <v>17</v>
      </c>
    </row>
    <row r="17" spans="1:20" x14ac:dyDescent="0.25">
      <c r="A17" s="48"/>
    </row>
    <row r="18" spans="1:20" x14ac:dyDescent="0.25">
      <c r="A18" s="49" t="s">
        <v>18</v>
      </c>
    </row>
    <row r="20" spans="1:20" ht="28.5" x14ac:dyDescent="0.25">
      <c r="A20" s="2" t="s">
        <v>1540</v>
      </c>
    </row>
    <row r="21" spans="1:20" x14ac:dyDescent="0.25">
      <c r="A21" s="48"/>
    </row>
    <row r="22" spans="1:20" x14ac:dyDescent="0.25">
      <c r="A22" s="49" t="s">
        <v>20</v>
      </c>
    </row>
    <row r="24" spans="1:20" x14ac:dyDescent="0.25">
      <c r="A24" s="2" t="s">
        <v>21</v>
      </c>
      <c r="F24" s="10"/>
      <c r="G24" s="10"/>
      <c r="H24" s="10" t="s">
        <v>0</v>
      </c>
      <c r="I24" s="10" t="s">
        <v>233</v>
      </c>
      <c r="J24" s="10" t="s">
        <v>1541</v>
      </c>
      <c r="K24" s="10" t="s">
        <v>1543</v>
      </c>
      <c r="L24" s="10" t="s">
        <v>237</v>
      </c>
      <c r="M24" s="10" t="s">
        <v>239</v>
      </c>
      <c r="N24" s="10" t="s">
        <v>241</v>
      </c>
      <c r="O24" s="10" t="s">
        <v>243</v>
      </c>
      <c r="P24" s="10" t="s">
        <v>245</v>
      </c>
      <c r="Q24" s="10" t="s">
        <v>4</v>
      </c>
      <c r="R24" s="10" t="s">
        <v>6</v>
      </c>
      <c r="S24" s="10" t="s">
        <v>8</v>
      </c>
      <c r="T24" s="10"/>
    </row>
    <row r="25" spans="1:20" x14ac:dyDescent="0.25">
      <c r="A25" s="48"/>
      <c r="F25" s="10" t="str">
        <f>_xll.qlFraRateHelper2("EUR6m"&amp;H25,I25,J25,K25,L25,M25,N25,O25,P25)</f>
        <v>EUR6m3M/9M#0014</v>
      </c>
      <c r="G25" s="54" t="str">
        <f>_xll.ohRangeRetrieveError(F25)</f>
        <v/>
      </c>
      <c r="H25" s="10" t="str">
        <f>+T25</f>
        <v>3M/9M</v>
      </c>
      <c r="I25" s="25">
        <f>VLOOKUP($H25,Step_2_Eur6m_settings!$A$3:$AA$40,7,FALSE)/100</f>
        <v>4.2999999999999999E-4</v>
      </c>
      <c r="J25" s="10" t="s">
        <v>78</v>
      </c>
      <c r="K25" s="10">
        <v>6</v>
      </c>
      <c r="L25" s="10">
        <v>2</v>
      </c>
      <c r="M25" s="10" t="s">
        <v>249</v>
      </c>
      <c r="N25" s="10" t="s">
        <v>253</v>
      </c>
      <c r="O25" s="10" t="b">
        <v>1</v>
      </c>
      <c r="P25" s="23" t="s">
        <v>251</v>
      </c>
      <c r="Q25" s="10"/>
      <c r="R25" s="10"/>
      <c r="S25" s="10"/>
      <c r="T25" s="10" t="s">
        <v>1464</v>
      </c>
    </row>
    <row r="26" spans="1:20" x14ac:dyDescent="0.25">
      <c r="A26" s="49" t="s">
        <v>22</v>
      </c>
      <c r="F26" s="10" t="str">
        <f>_xll.qlFraRateHelper2("EUR6m"&amp;H26,I26,J26,K26,L26,M26,N26,O26,P26)</f>
        <v>EUR6m6M/1Y#0014</v>
      </c>
      <c r="G26" s="54" t="str">
        <f>_xll.ohRangeRetrieveError(F26)</f>
        <v/>
      </c>
      <c r="H26" s="10" t="str">
        <f t="shared" ref="H26:H28" si="0">+T26</f>
        <v>6M/1Y</v>
      </c>
      <c r="I26" s="25">
        <f>VLOOKUP($H26,Step_2_Eur6m_settings!$A$3:$AA$40,7,FALSE)/100</f>
        <v>5.0000000000000001E-4</v>
      </c>
      <c r="J26" s="10" t="s">
        <v>87</v>
      </c>
      <c r="K26" s="10">
        <v>6</v>
      </c>
      <c r="L26" s="10">
        <v>2</v>
      </c>
      <c r="M26" s="10" t="s">
        <v>249</v>
      </c>
      <c r="N26" s="10" t="s">
        <v>253</v>
      </c>
      <c r="O26" s="10" t="b">
        <v>1</v>
      </c>
      <c r="P26" s="23" t="s">
        <v>251</v>
      </c>
      <c r="Q26" s="10"/>
      <c r="R26" s="10"/>
      <c r="S26" s="10"/>
      <c r="T26" s="10" t="s">
        <v>1467</v>
      </c>
    </row>
    <row r="27" spans="1:20" ht="28.5" x14ac:dyDescent="0.25">
      <c r="A27" s="1" t="s">
        <v>0</v>
      </c>
      <c r="B27" s="53" t="s">
        <v>1</v>
      </c>
      <c r="F27" s="10" t="str">
        <f>_xll.qlFraRateHelper2("EUR6m"&amp;H27,I27,J27,K27,L27,M27,N27,O27,P27)</f>
        <v>EUR6m1Y/18M#0014</v>
      </c>
      <c r="G27" s="54" t="str">
        <f>_xll.ohRangeRetrieveError(F27)</f>
        <v/>
      </c>
      <c r="H27" s="10" t="str">
        <f t="shared" si="0"/>
        <v>1Y/18M</v>
      </c>
      <c r="I27" s="25">
        <f>VLOOKUP($H27,Step_2_Eur6m_settings!$A$3:$AA$40,7,FALSE)/100</f>
        <v>8.7999999999999992E-4</v>
      </c>
      <c r="J27" s="10" t="s">
        <v>105</v>
      </c>
      <c r="K27" s="10">
        <v>6</v>
      </c>
      <c r="L27" s="10">
        <v>2</v>
      </c>
      <c r="M27" s="10" t="s">
        <v>249</v>
      </c>
      <c r="N27" s="10" t="s">
        <v>253</v>
      </c>
      <c r="O27" s="10" t="b">
        <v>1</v>
      </c>
      <c r="P27" s="23" t="s">
        <v>251</v>
      </c>
      <c r="Q27" s="10"/>
      <c r="R27" s="10"/>
      <c r="S27" s="10"/>
      <c r="T27" s="10" t="s">
        <v>1469</v>
      </c>
    </row>
    <row r="28" spans="1:20" x14ac:dyDescent="0.25">
      <c r="A28" s="1" t="s">
        <v>233</v>
      </c>
      <c r="B28" s="53" t="s">
        <v>266</v>
      </c>
      <c r="F28" s="10" t="str">
        <f>_xll.qlFraRateHelper2("EUR6m"&amp;H28,I28,J28,K28,L28,M28,N28,O28,P28)</f>
        <v>EUR6m18M/2Y#0014</v>
      </c>
      <c r="G28" s="54" t="str">
        <f>_xll.ohRangeRetrieveError(F28)</f>
        <v/>
      </c>
      <c r="H28" s="10" t="str">
        <f t="shared" si="0"/>
        <v>18M/2Y</v>
      </c>
      <c r="I28" s="25">
        <f>VLOOKUP($H28,Step_2_Eur6m_settings!$A$3:$AA$40,7,FALSE)/100</f>
        <v>1.6300000000000002E-3</v>
      </c>
      <c r="J28" s="10" t="s">
        <v>112</v>
      </c>
      <c r="K28" s="10">
        <v>6</v>
      </c>
      <c r="L28" s="10">
        <v>2</v>
      </c>
      <c r="M28" s="10" t="s">
        <v>249</v>
      </c>
      <c r="N28" s="10" t="s">
        <v>253</v>
      </c>
      <c r="O28" s="10" t="b">
        <v>1</v>
      </c>
      <c r="P28" s="23" t="s">
        <v>251</v>
      </c>
      <c r="Q28" s="10"/>
      <c r="R28" s="10"/>
      <c r="S28" s="10"/>
      <c r="T28" s="10" t="s">
        <v>1471</v>
      </c>
    </row>
    <row r="29" spans="1:20" x14ac:dyDescent="0.25">
      <c r="A29" s="1" t="s">
        <v>1541</v>
      </c>
      <c r="B29" s="53" t="s">
        <v>1542</v>
      </c>
    </row>
    <row r="30" spans="1:20" x14ac:dyDescent="0.25">
      <c r="A30" s="1" t="s">
        <v>1543</v>
      </c>
      <c r="B30" s="53" t="s">
        <v>1544</v>
      </c>
    </row>
    <row r="31" spans="1:20" x14ac:dyDescent="0.25">
      <c r="A31" s="1" t="s">
        <v>237</v>
      </c>
      <c r="B31" s="53" t="s">
        <v>238</v>
      </c>
    </row>
    <row r="32" spans="1:20" ht="28.5" x14ac:dyDescent="0.25">
      <c r="A32" s="1" t="s">
        <v>239</v>
      </c>
      <c r="B32" s="53" t="s">
        <v>240</v>
      </c>
    </row>
    <row r="33" spans="1:2" ht="42.75" x14ac:dyDescent="0.25">
      <c r="A33" s="1" t="s">
        <v>241</v>
      </c>
      <c r="B33" s="53" t="s">
        <v>242</v>
      </c>
    </row>
    <row r="34" spans="1:2" ht="85.5" x14ac:dyDescent="0.25">
      <c r="A34" s="1" t="s">
        <v>243</v>
      </c>
      <c r="B34" s="53" t="s">
        <v>244</v>
      </c>
    </row>
    <row r="35" spans="1:2" x14ac:dyDescent="0.25">
      <c r="A35" s="1" t="s">
        <v>245</v>
      </c>
      <c r="B35" s="53" t="s">
        <v>246</v>
      </c>
    </row>
    <row r="36" spans="1:2" ht="42.75" x14ac:dyDescent="0.25">
      <c r="A36" s="1" t="s">
        <v>4</v>
      </c>
      <c r="B36" s="53" t="s">
        <v>5</v>
      </c>
    </row>
    <row r="37" spans="1:2" ht="28.5" x14ac:dyDescent="0.25">
      <c r="A37" s="1" t="s">
        <v>6</v>
      </c>
      <c r="B37" s="53" t="s">
        <v>7</v>
      </c>
    </row>
    <row r="38" spans="1:2" x14ac:dyDescent="0.25">
      <c r="A38" s="1" t="s">
        <v>8</v>
      </c>
      <c r="B38" s="53" t="s">
        <v>9</v>
      </c>
    </row>
  </sheetData>
  <dataValidations count="1">
    <dataValidation type="list" allowBlank="1" showInputMessage="1" showErrorMessage="1" sqref="P25:P28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opLeftCell="A25" workbookViewId="0">
      <selection activeCell="U60" sqref="U60"/>
    </sheetView>
  </sheetViews>
  <sheetFormatPr defaultRowHeight="15" x14ac:dyDescent="0.25"/>
  <cols>
    <col min="10" max="10" width="110.28515625" customWidth="1"/>
    <col min="12" max="12" width="15.28515625" bestFit="1" customWidth="1"/>
    <col min="17" max="17" width="15.5703125" customWidth="1"/>
    <col min="18" max="18" width="27" customWidth="1"/>
    <col min="21" max="21" width="28.85546875" customWidth="1"/>
  </cols>
  <sheetData>
    <row r="1" spans="1:21" ht="15.75" thickBot="1" x14ac:dyDescent="0.3">
      <c r="A1" s="4" t="s">
        <v>256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1" ht="15.75" thickBot="1" x14ac:dyDescent="0.3">
      <c r="A2" s="5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</row>
    <row r="3" spans="1:21" ht="15.75" thickBot="1" x14ac:dyDescent="0.3">
      <c r="A3" s="6" t="s">
        <v>11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</row>
    <row r="4" spans="1:21" ht="15.75" thickBot="1" x14ac:dyDescent="0.3">
      <c r="A4" s="7" t="s">
        <v>257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</row>
    <row r="5" spans="1:21" ht="15.75" thickBot="1" x14ac:dyDescent="0.3">
      <c r="A5" s="6" t="s">
        <v>13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</row>
    <row r="6" spans="1:21" ht="15.75" thickBot="1" x14ac:dyDescent="0.3">
      <c r="A6" s="6" t="s">
        <v>225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</row>
    <row r="7" spans="1:21" ht="15.75" thickBot="1" x14ac:dyDescent="0.3">
      <c r="A7" s="6" t="s">
        <v>226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</row>
    <row r="8" spans="1:21" ht="15.75" thickBot="1" x14ac:dyDescent="0.3">
      <c r="A8" s="6" t="s">
        <v>228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</row>
    <row r="9" spans="1:21" ht="15.75" thickBot="1" x14ac:dyDescent="0.3">
      <c r="A9" s="6" t="s">
        <v>258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</row>
    <row r="10" spans="1:21" ht="15.75" thickBot="1" x14ac:dyDescent="0.3">
      <c r="A10" s="6" t="s">
        <v>259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</row>
    <row r="11" spans="1:21" ht="15.75" thickBot="1" x14ac:dyDescent="0.3">
      <c r="A11" s="6" t="s">
        <v>260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</row>
    <row r="12" spans="1:21" ht="15.75" thickBot="1" x14ac:dyDescent="0.3">
      <c r="A12" s="6" t="s">
        <v>261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</row>
    <row r="13" spans="1:21" ht="15.75" thickBot="1" x14ac:dyDescent="0.3">
      <c r="A13" s="6" t="s">
        <v>262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</row>
    <row r="14" spans="1:21" ht="15.75" thickBot="1" x14ac:dyDescent="0.3">
      <c r="A14" s="6" t="s">
        <v>263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</row>
    <row r="15" spans="1:21" ht="15.75" thickBot="1" x14ac:dyDescent="0.3">
      <c r="A15" s="6" t="s">
        <v>264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</row>
    <row r="16" spans="1:21" ht="15.75" thickBot="1" x14ac:dyDescent="0.3">
      <c r="A16" s="6" t="s">
        <v>15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</row>
    <row r="17" spans="1:23" ht="15.75" thickBot="1" x14ac:dyDescent="0.3">
      <c r="A17" s="7" t="s">
        <v>16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</row>
    <row r="18" spans="1:23" ht="15.75" thickBot="1" x14ac:dyDescent="0.3">
      <c r="A18" s="6" t="s">
        <v>17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</row>
    <row r="19" spans="1:23" x14ac:dyDescent="0.25">
      <c r="A19" s="3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</row>
    <row r="20" spans="1:23" x14ac:dyDescent="0.25">
      <c r="A20" s="4" t="s">
        <v>18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</row>
    <row r="21" spans="1:23" x14ac:dyDescent="0.25">
      <c r="A21" s="3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</row>
    <row r="22" spans="1:23" x14ac:dyDescent="0.25">
      <c r="A22" s="8" t="s">
        <v>265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</row>
    <row r="23" spans="1:23" x14ac:dyDescent="0.25">
      <c r="A23" s="3"/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</row>
    <row r="24" spans="1:23" x14ac:dyDescent="0.25">
      <c r="A24" s="4" t="s">
        <v>20</v>
      </c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</row>
    <row r="25" spans="1:23" x14ac:dyDescent="0.25">
      <c r="A25" s="3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</row>
    <row r="26" spans="1:23" x14ac:dyDescent="0.25">
      <c r="A26" s="8" t="s">
        <v>21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</row>
    <row r="27" spans="1:23" x14ac:dyDescent="0.25">
      <c r="A27" s="3"/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</row>
    <row r="28" spans="1:23" x14ac:dyDescent="0.25">
      <c r="A28" s="9" t="s">
        <v>22</v>
      </c>
      <c r="B28" s="106"/>
      <c r="C28" s="106"/>
      <c r="D28" s="106"/>
      <c r="E28" s="106"/>
      <c r="F28" s="106"/>
      <c r="G28" s="106"/>
      <c r="H28" s="106"/>
      <c r="I28" s="106" t="s">
        <v>247</v>
      </c>
      <c r="J28" s="31" t="s">
        <v>252</v>
      </c>
      <c r="K28" s="106" t="s">
        <v>0</v>
      </c>
      <c r="L28" s="106" t="s">
        <v>233</v>
      </c>
      <c r="M28" s="106" t="s">
        <v>235</v>
      </c>
      <c r="N28" s="106" t="s">
        <v>239</v>
      </c>
      <c r="O28" s="106" t="s">
        <v>268</v>
      </c>
      <c r="P28" s="106" t="s">
        <v>270</v>
      </c>
      <c r="Q28" s="106" t="s">
        <v>272</v>
      </c>
      <c r="R28" s="106" t="s">
        <v>274</v>
      </c>
      <c r="S28" s="106" t="s">
        <v>276</v>
      </c>
      <c r="T28" s="106" t="s">
        <v>278</v>
      </c>
      <c r="U28" s="106" t="s">
        <v>280</v>
      </c>
    </row>
    <row r="29" spans="1:23" ht="57" x14ac:dyDescent="0.25">
      <c r="A29" s="1" t="s">
        <v>0</v>
      </c>
      <c r="B29" s="2" t="s">
        <v>1</v>
      </c>
      <c r="C29" s="106"/>
      <c r="D29" s="106"/>
      <c r="E29" s="106"/>
      <c r="F29" s="106"/>
      <c r="G29" s="106"/>
      <c r="H29" s="106"/>
      <c r="I29" s="24" t="str">
        <f t="array" ref="I29">_xll.qlSwapRateHelper2("EUR6M"&amp;K29,L29,M29,N29,O29,P29,Q29,R29,S29,T29,U29)</f>
        <v>EUR6M3Y#0010</v>
      </c>
      <c r="J29" s="32" t="str">
        <f>_xll.ohRangeRetrieveError(I29)</f>
        <v/>
      </c>
      <c r="K29" s="106" t="str">
        <f>+W29</f>
        <v>3Y</v>
      </c>
      <c r="L29" s="47">
        <f>VLOOKUP(K29,Step_2_Eur6m_settings!$A$8:$AA$39,7,FALSE)/100</f>
        <v>1.66E-3</v>
      </c>
      <c r="M29" s="10" t="str">
        <f>+K29</f>
        <v>3Y</v>
      </c>
      <c r="N29" s="23" t="s">
        <v>282</v>
      </c>
      <c r="O29" s="23" t="s">
        <v>283</v>
      </c>
      <c r="P29" s="26" t="s">
        <v>253</v>
      </c>
      <c r="Q29" s="23" t="s">
        <v>1545</v>
      </c>
      <c r="R29" s="23" t="str">
        <f>+Step_1_Euribor6M!$C$1</f>
        <v>Euribor6M#0014</v>
      </c>
      <c r="S29" s="25">
        <v>0</v>
      </c>
      <c r="T29" s="23" t="s">
        <v>284</v>
      </c>
      <c r="U29" s="106" t="str">
        <f>+Step6_Bootstrap!$F$20</f>
        <v>EONIACurve#0010</v>
      </c>
      <c r="W29" s="107" t="s">
        <v>121</v>
      </c>
    </row>
    <row r="30" spans="1:23" x14ac:dyDescent="0.25">
      <c r="I30" s="24" t="str">
        <f t="array" ref="I30">_xll.qlSwapRateHelper2("EUR6M"&amp;K30,L30,M30,N30,O30,P30,Q30,R30,S30,T30,U30)</f>
        <v>EUR6M4Y#0010</v>
      </c>
      <c r="J30" s="32" t="str">
        <f>_xll.ohRangeRetrieveError(I30)</f>
        <v/>
      </c>
      <c r="K30" s="106" t="str">
        <f t="shared" ref="K30:K60" si="0">+W30</f>
        <v>4Y</v>
      </c>
      <c r="L30" s="47">
        <f>VLOOKUP(K30,Step_2_Eur6m_settings!$A$8:$AA$39,7,FALSE)/100</f>
        <v>2.7300000000000002E-3</v>
      </c>
      <c r="M30" s="10" t="str">
        <f t="shared" ref="M30:M60" si="1">+K30</f>
        <v>4Y</v>
      </c>
      <c r="N30" s="23" t="s">
        <v>282</v>
      </c>
      <c r="O30" s="23" t="s">
        <v>283</v>
      </c>
      <c r="P30" s="26" t="s">
        <v>253</v>
      </c>
      <c r="Q30" s="23" t="s">
        <v>1545</v>
      </c>
      <c r="R30" s="23" t="str">
        <f>+Step_1_Euribor6M!$C$1</f>
        <v>Euribor6M#0014</v>
      </c>
      <c r="S30" s="25">
        <v>0</v>
      </c>
      <c r="T30" s="23" t="s">
        <v>284</v>
      </c>
      <c r="U30" s="106" t="str">
        <f>+Step6_Bootstrap!$F$20</f>
        <v>EONIACurve#0010</v>
      </c>
      <c r="W30" s="107" t="s">
        <v>124</v>
      </c>
    </row>
    <row r="31" spans="1:23" x14ac:dyDescent="0.25">
      <c r="I31" s="24" t="str">
        <f t="array" ref="I31">_xll.qlSwapRateHelper2("EUR6M"&amp;K31,L31,M31,N31,O31,P31,Q31,R31,S31,T31,U31)</f>
        <v>EUR6M5Y#0010</v>
      </c>
      <c r="J31" s="32" t="str">
        <f>_xll.ohRangeRetrieveError(I31)</f>
        <v/>
      </c>
      <c r="K31" s="106" t="str">
        <f t="shared" si="0"/>
        <v>5Y</v>
      </c>
      <c r="L31" s="47">
        <f>VLOOKUP(K31,Step_2_Eur6m_settings!$A$8:$AA$39,7,FALSE)/100</f>
        <v>3.9500000000000004E-3</v>
      </c>
      <c r="M31" s="10" t="str">
        <f t="shared" si="1"/>
        <v>5Y</v>
      </c>
      <c r="N31" s="23" t="s">
        <v>282</v>
      </c>
      <c r="O31" s="23" t="s">
        <v>283</v>
      </c>
      <c r="P31" s="26" t="s">
        <v>253</v>
      </c>
      <c r="Q31" s="23" t="s">
        <v>1545</v>
      </c>
      <c r="R31" s="23" t="str">
        <f>+Step_1_Euribor6M!$C$1</f>
        <v>Euribor6M#0014</v>
      </c>
      <c r="S31" s="25">
        <v>0</v>
      </c>
      <c r="T31" s="23" t="s">
        <v>284</v>
      </c>
      <c r="U31" s="106" t="str">
        <f>+Step6_Bootstrap!$F$20</f>
        <v>EONIACurve#0010</v>
      </c>
      <c r="W31" s="107" t="s">
        <v>127</v>
      </c>
    </row>
    <row r="32" spans="1:23" x14ac:dyDescent="0.25">
      <c r="I32" s="24" t="str">
        <f t="array" ref="I32">_xll.qlSwapRateHelper2("EUR6M"&amp;K32,L32,M32,N32,O32,P32,Q32,R32,S32,T32,U32)</f>
        <v>EUR6M6Y#0010</v>
      </c>
      <c r="J32" s="32" t="str">
        <f>_xll.ohRangeRetrieveError(I32)</f>
        <v/>
      </c>
      <c r="K32" s="106" t="str">
        <f t="shared" si="0"/>
        <v>6Y</v>
      </c>
      <c r="L32" s="47">
        <f>VLOOKUP(K32,Step_2_Eur6m_settings!$A$8:$AA$39,7,FALSE)/100</f>
        <v>5.2199999999999998E-3</v>
      </c>
      <c r="M32" s="10" t="str">
        <f t="shared" si="1"/>
        <v>6Y</v>
      </c>
      <c r="N32" s="23" t="s">
        <v>282</v>
      </c>
      <c r="O32" s="23" t="s">
        <v>283</v>
      </c>
      <c r="P32" s="26" t="s">
        <v>253</v>
      </c>
      <c r="Q32" s="23" t="s">
        <v>1545</v>
      </c>
      <c r="R32" s="23" t="str">
        <f>+Step_1_Euribor6M!$C$1</f>
        <v>Euribor6M#0014</v>
      </c>
      <c r="S32" s="25">
        <v>0</v>
      </c>
      <c r="T32" s="23" t="s">
        <v>284</v>
      </c>
      <c r="U32" s="106" t="str">
        <f>+Step6_Bootstrap!$F$20</f>
        <v>EONIACurve#0010</v>
      </c>
      <c r="W32" s="107" t="s">
        <v>130</v>
      </c>
    </row>
    <row r="33" spans="9:23" x14ac:dyDescent="0.25">
      <c r="I33" s="24" t="str">
        <f t="array" ref="I33">_xll.qlSwapRateHelper2("EUR6M"&amp;K33,L33,M33,N33,O33,P33,Q33,R33,S33,T33,U33)</f>
        <v>EUR6M7Y#0010</v>
      </c>
      <c r="J33" s="32" t="str">
        <f>_xll.ohRangeRetrieveError(I33)</f>
        <v/>
      </c>
      <c r="K33" s="106" t="str">
        <f t="shared" si="0"/>
        <v>7Y</v>
      </c>
      <c r="L33" s="47">
        <f>VLOOKUP(K33,Step_2_Eur6m_settings!$A$8:$AA$39,7,FALSE)/100</f>
        <v>6.5200000000000006E-3</v>
      </c>
      <c r="M33" s="10" t="str">
        <f t="shared" si="1"/>
        <v>7Y</v>
      </c>
      <c r="N33" s="23" t="s">
        <v>282</v>
      </c>
      <c r="O33" s="23" t="s">
        <v>283</v>
      </c>
      <c r="P33" s="26" t="s">
        <v>253</v>
      </c>
      <c r="Q33" s="23" t="s">
        <v>1545</v>
      </c>
      <c r="R33" s="23" t="str">
        <f>+Step_1_Euribor6M!$C$1</f>
        <v>Euribor6M#0014</v>
      </c>
      <c r="S33" s="25">
        <v>0</v>
      </c>
      <c r="T33" s="23" t="s">
        <v>284</v>
      </c>
      <c r="U33" s="106" t="str">
        <f>+Step6_Bootstrap!$F$20</f>
        <v>EONIACurve#0010</v>
      </c>
      <c r="W33" s="107" t="s">
        <v>133</v>
      </c>
    </row>
    <row r="34" spans="9:23" x14ac:dyDescent="0.25">
      <c r="I34" s="24" t="str">
        <f t="array" ref="I34">_xll.qlSwapRateHelper2("EUR6M"&amp;K34,L34,M34,N34,O34,P34,Q34,R34,S34,T34,U34)</f>
        <v>EUR6M8Y#0010</v>
      </c>
      <c r="J34" s="32" t="str">
        <f>_xll.ohRangeRetrieveError(I34)</f>
        <v/>
      </c>
      <c r="K34" s="106" t="str">
        <f t="shared" si="0"/>
        <v>8Y</v>
      </c>
      <c r="L34" s="47">
        <f>VLOOKUP(K34,Step_2_Eur6m_settings!$A$8:$AA$39,7,FALSE)/100</f>
        <v>7.7499999999999999E-3</v>
      </c>
      <c r="M34" s="10" t="str">
        <f t="shared" si="1"/>
        <v>8Y</v>
      </c>
      <c r="N34" s="23" t="s">
        <v>282</v>
      </c>
      <c r="O34" s="23" t="s">
        <v>283</v>
      </c>
      <c r="P34" s="26" t="s">
        <v>253</v>
      </c>
      <c r="Q34" s="23" t="s">
        <v>1545</v>
      </c>
      <c r="R34" s="23" t="str">
        <f>+Step_1_Euribor6M!$C$1</f>
        <v>Euribor6M#0014</v>
      </c>
      <c r="S34" s="25">
        <v>0</v>
      </c>
      <c r="T34" s="23" t="s">
        <v>284</v>
      </c>
      <c r="U34" s="106" t="str">
        <f>+Step6_Bootstrap!$F$20</f>
        <v>EONIACurve#0010</v>
      </c>
      <c r="W34" s="107" t="s">
        <v>136</v>
      </c>
    </row>
    <row r="35" spans="9:23" x14ac:dyDescent="0.25">
      <c r="I35" s="24" t="str">
        <f t="array" ref="I35">_xll.qlSwapRateHelper2("EUR6M"&amp;K35,L35,M35,N35,O35,P35,Q35,R35,S35,T35,U35)</f>
        <v>EUR6M9Y#0010</v>
      </c>
      <c r="J35" s="32" t="str">
        <f>_xll.ohRangeRetrieveError(I35)</f>
        <v/>
      </c>
      <c r="K35" s="106" t="str">
        <f t="shared" si="0"/>
        <v>9Y</v>
      </c>
      <c r="L35" s="47">
        <f>VLOOKUP(K35,Step_2_Eur6m_settings!$A$8:$AA$39,7,FALSE)/100</f>
        <v>8.8699999999999994E-3</v>
      </c>
      <c r="M35" s="10" t="str">
        <f t="shared" si="1"/>
        <v>9Y</v>
      </c>
      <c r="N35" s="23" t="s">
        <v>282</v>
      </c>
      <c r="O35" s="23" t="s">
        <v>283</v>
      </c>
      <c r="P35" s="26" t="s">
        <v>253</v>
      </c>
      <c r="Q35" s="23" t="s">
        <v>1545</v>
      </c>
      <c r="R35" s="23" t="str">
        <f>+Step_1_Euribor6M!$C$1</f>
        <v>Euribor6M#0014</v>
      </c>
      <c r="S35" s="25">
        <v>0</v>
      </c>
      <c r="T35" s="23" t="s">
        <v>284</v>
      </c>
      <c r="U35" s="106" t="str">
        <f>+Step6_Bootstrap!$F$20</f>
        <v>EONIACurve#0010</v>
      </c>
      <c r="W35" s="107" t="s">
        <v>139</v>
      </c>
    </row>
    <row r="36" spans="9:23" x14ac:dyDescent="0.25">
      <c r="I36" s="24" t="str">
        <f t="array" ref="I36">_xll.qlSwapRateHelper2("EUR6M"&amp;K36,L36,M36,N36,O36,P36,Q36,R36,S36,T36,U36)</f>
        <v>EUR6M10Y#0010</v>
      </c>
      <c r="J36" s="32" t="str">
        <f>_xll.ohRangeRetrieveError(I36)</f>
        <v/>
      </c>
      <c r="K36" s="106" t="str">
        <f t="shared" si="0"/>
        <v>10Y</v>
      </c>
      <c r="L36" s="47">
        <f>VLOOKUP(K36,Step_2_Eur6m_settings!$A$8:$AA$39,7,FALSE)/100</f>
        <v>9.8499999999999994E-3</v>
      </c>
      <c r="M36" s="10" t="str">
        <f t="shared" si="1"/>
        <v>10Y</v>
      </c>
      <c r="N36" s="23" t="s">
        <v>282</v>
      </c>
      <c r="O36" s="23" t="s">
        <v>283</v>
      </c>
      <c r="P36" s="26" t="s">
        <v>253</v>
      </c>
      <c r="Q36" s="23" t="s">
        <v>1545</v>
      </c>
      <c r="R36" s="23" t="str">
        <f>+Step_1_Euribor6M!$C$1</f>
        <v>Euribor6M#0014</v>
      </c>
      <c r="S36" s="25">
        <v>0</v>
      </c>
      <c r="T36" s="23" t="s">
        <v>284</v>
      </c>
      <c r="U36" s="106" t="str">
        <f>+Step6_Bootstrap!$F$20</f>
        <v>EONIACurve#0010</v>
      </c>
      <c r="W36" s="107" t="s">
        <v>142</v>
      </c>
    </row>
    <row r="37" spans="9:23" x14ac:dyDescent="0.25">
      <c r="I37" s="24" t="str">
        <f t="array" ref="I37">_xll.qlSwapRateHelper2("EUR6M"&amp;K37,L37,M37,N37,O37,P37,Q37,R37,S37,T37,U37)</f>
        <v>EUR6M11Y#0010</v>
      </c>
      <c r="J37" s="32" t="str">
        <f>_xll.ohRangeRetrieveError(I37)</f>
        <v/>
      </c>
      <c r="K37" s="106" t="str">
        <f t="shared" si="0"/>
        <v>11Y</v>
      </c>
      <c r="L37" s="47">
        <f>VLOOKUP(K37,Step_2_Eur6m_settings!$A$8:$AA$39,7,FALSE)/100</f>
        <v>1.072E-2</v>
      </c>
      <c r="M37" s="10" t="str">
        <f t="shared" si="1"/>
        <v>11Y</v>
      </c>
      <c r="N37" s="23" t="s">
        <v>282</v>
      </c>
      <c r="O37" s="23" t="s">
        <v>283</v>
      </c>
      <c r="P37" s="26" t="s">
        <v>253</v>
      </c>
      <c r="Q37" s="23" t="s">
        <v>1545</v>
      </c>
      <c r="R37" s="23" t="str">
        <f>+Step_1_Euribor6M!$C$1</f>
        <v>Euribor6M#0014</v>
      </c>
      <c r="S37" s="25">
        <v>0</v>
      </c>
      <c r="T37" s="23" t="s">
        <v>284</v>
      </c>
      <c r="U37" s="106" t="str">
        <f>+Step6_Bootstrap!$F$20</f>
        <v>EONIACurve#0010</v>
      </c>
      <c r="W37" s="107" t="s">
        <v>145</v>
      </c>
    </row>
    <row r="38" spans="9:23" x14ac:dyDescent="0.25">
      <c r="I38" s="24" t="str">
        <f t="array" ref="I38">_xll.qlSwapRateHelper2("EUR6M"&amp;K38,L38,M38,N38,O38,P38,Q38,R38,S38,T38,U38)</f>
        <v>EUR6M12Y#0010</v>
      </c>
      <c r="J38" s="32" t="str">
        <f>_xll.ohRangeRetrieveError(I38)</f>
        <v/>
      </c>
      <c r="K38" s="106" t="str">
        <f t="shared" si="0"/>
        <v>12Y</v>
      </c>
      <c r="L38" s="47">
        <f>VLOOKUP(K38,Step_2_Eur6m_settings!$A$8:$AA$39,7,FALSE)/100</f>
        <v>1.1479999999999999E-2</v>
      </c>
      <c r="M38" s="10" t="str">
        <f t="shared" si="1"/>
        <v>12Y</v>
      </c>
      <c r="N38" s="23" t="s">
        <v>282</v>
      </c>
      <c r="O38" s="23" t="s">
        <v>283</v>
      </c>
      <c r="P38" s="26" t="s">
        <v>253</v>
      </c>
      <c r="Q38" s="23" t="s">
        <v>1545</v>
      </c>
      <c r="R38" s="23" t="str">
        <f>+Step_1_Euribor6M!$C$1</f>
        <v>Euribor6M#0014</v>
      </c>
      <c r="S38" s="25">
        <v>0</v>
      </c>
      <c r="T38" s="23" t="s">
        <v>284</v>
      </c>
      <c r="U38" s="106" t="str">
        <f>+Step6_Bootstrap!$F$20</f>
        <v>EONIACurve#0010</v>
      </c>
      <c r="W38" s="107" t="s">
        <v>148</v>
      </c>
    </row>
    <row r="39" spans="9:23" x14ac:dyDescent="0.25">
      <c r="I39" s="24" t="str">
        <f t="array" ref="I39">_xll.qlSwapRateHelper2("EUR6M"&amp;K39,L39,M39,N39,O39,P39,Q39,R39,S39,T39,U39)</f>
        <v>EUR6M13Y#0010</v>
      </c>
      <c r="J39" s="32" t="str">
        <f>_xll.ohRangeRetrieveError(I39)</f>
        <v/>
      </c>
      <c r="K39" s="106" t="str">
        <f t="shared" si="0"/>
        <v>13Y</v>
      </c>
      <c r="L39" s="47">
        <f>VLOOKUP(K39,Step_2_Eur6m_settings!$A$8:$AA$39,7,FALSE)/100</f>
        <v>1.214E-2</v>
      </c>
      <c r="M39" s="10" t="str">
        <f t="shared" si="1"/>
        <v>13Y</v>
      </c>
      <c r="N39" s="23" t="s">
        <v>282</v>
      </c>
      <c r="O39" s="23" t="s">
        <v>283</v>
      </c>
      <c r="P39" s="26" t="s">
        <v>253</v>
      </c>
      <c r="Q39" s="23" t="s">
        <v>1545</v>
      </c>
      <c r="R39" s="23" t="str">
        <f>+Step_1_Euribor6M!$C$1</f>
        <v>Euribor6M#0014</v>
      </c>
      <c r="S39" s="25">
        <v>0</v>
      </c>
      <c r="T39" s="23" t="s">
        <v>284</v>
      </c>
      <c r="U39" s="106" t="str">
        <f>+Step6_Bootstrap!$F$20</f>
        <v>EONIACurve#0010</v>
      </c>
      <c r="W39" s="107" t="s">
        <v>1484</v>
      </c>
    </row>
    <row r="40" spans="9:23" x14ac:dyDescent="0.25">
      <c r="I40" s="24" t="str">
        <f t="array" ref="I40">_xll.qlSwapRateHelper2("EUR6M"&amp;K40,L40,M40,N40,O40,P40,Q40,R40,S40,T40,U40)</f>
        <v>EUR6M14Y#0010</v>
      </c>
      <c r="J40" s="32" t="str">
        <f>_xll.ohRangeRetrieveError(I40)</f>
        <v/>
      </c>
      <c r="K40" s="106" t="str">
        <f t="shared" si="0"/>
        <v>14Y</v>
      </c>
      <c r="L40" s="47">
        <f>VLOOKUP(K40,Step_2_Eur6m_settings!$A$8:$AA$39,7,FALSE)/100</f>
        <v>1.269E-2</v>
      </c>
      <c r="M40" s="10" t="str">
        <f t="shared" si="1"/>
        <v>14Y</v>
      </c>
      <c r="N40" s="23" t="s">
        <v>282</v>
      </c>
      <c r="O40" s="23" t="s">
        <v>283</v>
      </c>
      <c r="P40" s="26" t="s">
        <v>253</v>
      </c>
      <c r="Q40" s="23" t="s">
        <v>1545</v>
      </c>
      <c r="R40" s="23" t="str">
        <f>+Step_1_Euribor6M!$C$1</f>
        <v>Euribor6M#0014</v>
      </c>
      <c r="S40" s="25">
        <v>0</v>
      </c>
      <c r="T40" s="23" t="s">
        <v>284</v>
      </c>
      <c r="U40" s="106" t="str">
        <f>+Step6_Bootstrap!$F$20</f>
        <v>EONIACurve#0010</v>
      </c>
      <c r="W40" s="107" t="s">
        <v>1487</v>
      </c>
    </row>
    <row r="41" spans="9:23" x14ac:dyDescent="0.25">
      <c r="I41" s="24" t="str">
        <f t="array" ref="I41">_xll.qlSwapRateHelper2("EUR6M"&amp;K41,L41,M41,N41,O41,P41,Q41,R41,S41,T41,U41)</f>
        <v>EUR6M15Y#0010</v>
      </c>
      <c r="J41" s="32" t="str">
        <f>_xll.ohRangeRetrieveError(I41)</f>
        <v/>
      </c>
      <c r="K41" s="106" t="str">
        <f t="shared" si="0"/>
        <v>15Y</v>
      </c>
      <c r="L41" s="47">
        <f>VLOOKUP(K41,Step_2_Eur6m_settings!$A$8:$AA$39,7,FALSE)/100</f>
        <v>1.316E-2</v>
      </c>
      <c r="M41" s="10" t="str">
        <f t="shared" si="1"/>
        <v>15Y</v>
      </c>
      <c r="N41" s="23" t="s">
        <v>282</v>
      </c>
      <c r="O41" s="23" t="s">
        <v>283</v>
      </c>
      <c r="P41" s="26" t="s">
        <v>253</v>
      </c>
      <c r="Q41" s="23" t="s">
        <v>1545</v>
      </c>
      <c r="R41" s="23" t="str">
        <f>+Step_1_Euribor6M!$C$1</f>
        <v>Euribor6M#0014</v>
      </c>
      <c r="S41" s="25">
        <v>0</v>
      </c>
      <c r="T41" s="23" t="s">
        <v>284</v>
      </c>
      <c r="U41" s="106" t="str">
        <f>+Step6_Bootstrap!$F$20</f>
        <v>EONIACurve#0010</v>
      </c>
      <c r="W41" s="107" t="s">
        <v>151</v>
      </c>
    </row>
    <row r="42" spans="9:23" x14ac:dyDescent="0.25">
      <c r="I42" s="24" t="str">
        <f t="array" ref="I42">_xll.qlSwapRateHelper2("EUR6M"&amp;K42,L42,M42,N42,O42,P42,Q42,R42,S42,T42,U42)</f>
        <v>EUR6M16Y#0010</v>
      </c>
      <c r="J42" s="32" t="str">
        <f>_xll.ohRangeRetrieveError(I42)</f>
        <v/>
      </c>
      <c r="K42" s="106" t="str">
        <f t="shared" si="0"/>
        <v>16Y</v>
      </c>
      <c r="L42" s="47">
        <f>VLOOKUP(K42,Step_2_Eur6m_settings!$A$8:$AA$39,7,FALSE)/100</f>
        <v>1.3560000000000001E-2</v>
      </c>
      <c r="M42" s="10" t="str">
        <f t="shared" si="1"/>
        <v>16Y</v>
      </c>
      <c r="N42" s="23" t="s">
        <v>282</v>
      </c>
      <c r="O42" s="23" t="s">
        <v>283</v>
      </c>
      <c r="P42" s="26" t="s">
        <v>253</v>
      </c>
      <c r="Q42" s="23" t="s">
        <v>1545</v>
      </c>
      <c r="R42" s="23" t="str">
        <f>+Step_1_Euribor6M!$C$1</f>
        <v>Euribor6M#0014</v>
      </c>
      <c r="S42" s="25">
        <v>0</v>
      </c>
      <c r="T42" s="23" t="s">
        <v>284</v>
      </c>
      <c r="U42" s="106" t="str">
        <f>+Step6_Bootstrap!$F$20</f>
        <v>EONIACurve#0010</v>
      </c>
      <c r="W42" s="107" t="s">
        <v>1491</v>
      </c>
    </row>
    <row r="43" spans="9:23" x14ac:dyDescent="0.25">
      <c r="I43" s="24" t="str">
        <f t="array" ref="I43">_xll.qlSwapRateHelper2("EUR6M"&amp;K43,L43,M43,N43,O43,P43,Q43,R43,S43,T43,U43)</f>
        <v>EUR6M17Y#0010</v>
      </c>
      <c r="J43" s="32" t="str">
        <f>_xll.ohRangeRetrieveError(I43)</f>
        <v/>
      </c>
      <c r="K43" s="106" t="str">
        <f t="shared" si="0"/>
        <v>17Y</v>
      </c>
      <c r="L43" s="47">
        <f>VLOOKUP(K43,Step_2_Eur6m_settings!$A$8:$AA$39,7,FALSE)/100</f>
        <v>1.389E-2</v>
      </c>
      <c r="M43" s="10" t="str">
        <f t="shared" si="1"/>
        <v>17Y</v>
      </c>
      <c r="N43" s="23" t="s">
        <v>282</v>
      </c>
      <c r="O43" s="23" t="s">
        <v>283</v>
      </c>
      <c r="P43" s="26" t="s">
        <v>253</v>
      </c>
      <c r="Q43" s="23" t="s">
        <v>1545</v>
      </c>
      <c r="R43" s="23" t="str">
        <f>+Step_1_Euribor6M!$C$1</f>
        <v>Euribor6M#0014</v>
      </c>
      <c r="S43" s="25">
        <v>0</v>
      </c>
      <c r="T43" s="23" t="s">
        <v>284</v>
      </c>
      <c r="U43" s="106" t="str">
        <f>+Step6_Bootstrap!$F$20</f>
        <v>EONIACurve#0010</v>
      </c>
      <c r="W43" s="107" t="s">
        <v>1494</v>
      </c>
    </row>
    <row r="44" spans="9:23" x14ac:dyDescent="0.25">
      <c r="I44" s="24" t="str">
        <f t="array" ref="I44">_xll.qlSwapRateHelper2("EUR6M"&amp;K44,L44,M44,N44,O44,P44,Q44,R44,S44,T44,U44)</f>
        <v>EUR6M18Y#0010</v>
      </c>
      <c r="J44" s="32" t="str">
        <f>_xll.ohRangeRetrieveError(I44)</f>
        <v/>
      </c>
      <c r="K44" s="106" t="str">
        <f t="shared" si="0"/>
        <v>18Y</v>
      </c>
      <c r="L44" s="47">
        <f>VLOOKUP(K44,Step_2_Eur6m_settings!$A$8:$AA$39,7,FALSE)/100</f>
        <v>1.4150000000000001E-2</v>
      </c>
      <c r="M44" s="10" t="str">
        <f t="shared" si="1"/>
        <v>18Y</v>
      </c>
      <c r="N44" s="23" t="s">
        <v>282</v>
      </c>
      <c r="O44" s="23" t="s">
        <v>283</v>
      </c>
      <c r="P44" s="26" t="s">
        <v>253</v>
      </c>
      <c r="Q44" s="23" t="s">
        <v>1545</v>
      </c>
      <c r="R44" s="23" t="str">
        <f>+Step_1_Euribor6M!$C$1</f>
        <v>Euribor6M#0014</v>
      </c>
      <c r="S44" s="25">
        <v>0</v>
      </c>
      <c r="T44" s="23" t="s">
        <v>284</v>
      </c>
      <c r="U44" s="106" t="str">
        <f>+Step6_Bootstrap!$F$20</f>
        <v>EONIACurve#0010</v>
      </c>
      <c r="W44" s="107" t="s">
        <v>1497</v>
      </c>
    </row>
    <row r="45" spans="9:23" x14ac:dyDescent="0.25">
      <c r="I45" s="24" t="str">
        <f t="array" ref="I45">_xll.qlSwapRateHelper2("EUR6M"&amp;K45,L45,M45,N45,O45,P45,Q45,R45,S45,T45,U45)</f>
        <v>EUR6M19Y#0010</v>
      </c>
      <c r="J45" s="32" t="str">
        <f>_xll.ohRangeRetrieveError(I45)</f>
        <v/>
      </c>
      <c r="K45" s="106" t="str">
        <f t="shared" si="0"/>
        <v>19Y</v>
      </c>
      <c r="L45" s="47">
        <f>VLOOKUP(K45,Step_2_Eur6m_settings!$A$8:$AA$39,7,FALSE)/100</f>
        <v>1.4370000000000001E-2</v>
      </c>
      <c r="M45" s="10" t="str">
        <f t="shared" si="1"/>
        <v>19Y</v>
      </c>
      <c r="N45" s="23" t="s">
        <v>282</v>
      </c>
      <c r="O45" s="23" t="s">
        <v>283</v>
      </c>
      <c r="P45" s="26" t="s">
        <v>253</v>
      </c>
      <c r="Q45" s="23" t="s">
        <v>1545</v>
      </c>
      <c r="R45" s="23" t="str">
        <f>+Step_1_Euribor6M!$C$1</f>
        <v>Euribor6M#0014</v>
      </c>
      <c r="S45" s="25">
        <v>0</v>
      </c>
      <c r="T45" s="23" t="s">
        <v>284</v>
      </c>
      <c r="U45" s="106" t="str">
        <f>+Step6_Bootstrap!$F$20</f>
        <v>EONIACurve#0010</v>
      </c>
      <c r="W45" s="107" t="s">
        <v>1500</v>
      </c>
    </row>
    <row r="46" spans="9:23" x14ac:dyDescent="0.25">
      <c r="I46" s="24" t="str">
        <f t="array" ref="I46">_xll.qlSwapRateHelper2("EUR6M"&amp;K46,L46,M46,N46,O46,P46,Q46,R46,S46,T46,U46)</f>
        <v>EUR6M20Y#0010</v>
      </c>
      <c r="J46" s="32" t="str">
        <f>_xll.ohRangeRetrieveError(I46)</f>
        <v/>
      </c>
      <c r="K46" s="106" t="str">
        <f t="shared" si="0"/>
        <v>20Y</v>
      </c>
      <c r="L46" s="47">
        <f>VLOOKUP(K46,Step_2_Eur6m_settings!$A$8:$AA$39,7,FALSE)/100</f>
        <v>1.4530000000000001E-2</v>
      </c>
      <c r="M46" s="10" t="str">
        <f t="shared" si="1"/>
        <v>20Y</v>
      </c>
      <c r="N46" s="23" t="s">
        <v>282</v>
      </c>
      <c r="O46" s="23" t="s">
        <v>283</v>
      </c>
      <c r="P46" s="26" t="s">
        <v>253</v>
      </c>
      <c r="Q46" s="23" t="s">
        <v>1545</v>
      </c>
      <c r="R46" s="23" t="str">
        <f>+Step_1_Euribor6M!$C$1</f>
        <v>Euribor6M#0014</v>
      </c>
      <c r="S46" s="25">
        <v>0</v>
      </c>
      <c r="T46" s="23" t="s">
        <v>284</v>
      </c>
      <c r="U46" s="106" t="str">
        <f>+Step6_Bootstrap!$F$20</f>
        <v>EONIACurve#0010</v>
      </c>
      <c r="W46" s="107" t="s">
        <v>154</v>
      </c>
    </row>
    <row r="47" spans="9:23" x14ac:dyDescent="0.25">
      <c r="I47" s="24" t="str">
        <f t="array" ref="I47">_xll.qlSwapRateHelper2("EUR6M"&amp;K47,L47,M47,N47,O47,P47,Q47,R47,S47,T47,U47)</f>
        <v>EUR6M21Y#0010</v>
      </c>
      <c r="J47" s="32" t="str">
        <f>_xll.ohRangeRetrieveError(I47)</f>
        <v/>
      </c>
      <c r="K47" s="106" t="str">
        <f t="shared" si="0"/>
        <v>21Y</v>
      </c>
      <c r="L47" s="47">
        <f>VLOOKUP(K47,Step_2_Eur6m_settings!$A$8:$AA$39,7,FALSE)/100</f>
        <v>1.4650000000000002E-2</v>
      </c>
      <c r="M47" s="10" t="str">
        <f t="shared" si="1"/>
        <v>21Y</v>
      </c>
      <c r="N47" s="23" t="s">
        <v>282</v>
      </c>
      <c r="O47" s="23" t="s">
        <v>283</v>
      </c>
      <c r="P47" s="26" t="s">
        <v>253</v>
      </c>
      <c r="Q47" s="23" t="s">
        <v>1545</v>
      </c>
      <c r="R47" s="23" t="str">
        <f>+Step_1_Euribor6M!$C$1</f>
        <v>Euribor6M#0014</v>
      </c>
      <c r="S47" s="25">
        <v>0</v>
      </c>
      <c r="T47" s="23" t="s">
        <v>284</v>
      </c>
      <c r="U47" s="106" t="str">
        <f>+Step6_Bootstrap!$F$20</f>
        <v>EONIACurve#0010</v>
      </c>
      <c r="W47" s="107" t="s">
        <v>1504</v>
      </c>
    </row>
    <row r="48" spans="9:23" x14ac:dyDescent="0.25">
      <c r="I48" s="24" t="str">
        <f t="array" ref="I48">_xll.qlSwapRateHelper2("EUR6M"&amp;K48,L48,M48,N48,O48,P48,Q48,R48,S48,T48,U48)</f>
        <v>EUR6M22Y#0010</v>
      </c>
      <c r="J48" s="32" t="str">
        <f>_xll.ohRangeRetrieveError(I48)</f>
        <v/>
      </c>
      <c r="K48" s="106" t="str">
        <f t="shared" si="0"/>
        <v>22Y</v>
      </c>
      <c r="L48" s="47">
        <f>VLOOKUP(K48,Step_2_Eur6m_settings!$A$8:$AA$39,7,FALSE)/100</f>
        <v>1.474E-2</v>
      </c>
      <c r="M48" s="10" t="str">
        <f t="shared" si="1"/>
        <v>22Y</v>
      </c>
      <c r="N48" s="23" t="s">
        <v>282</v>
      </c>
      <c r="O48" s="23" t="s">
        <v>283</v>
      </c>
      <c r="P48" s="26" t="s">
        <v>253</v>
      </c>
      <c r="Q48" s="23" t="s">
        <v>1545</v>
      </c>
      <c r="R48" s="23" t="str">
        <f>+Step_1_Euribor6M!$C$1</f>
        <v>Euribor6M#0014</v>
      </c>
      <c r="S48" s="25">
        <v>0</v>
      </c>
      <c r="T48" s="23" t="s">
        <v>284</v>
      </c>
      <c r="U48" s="106" t="str">
        <f>+Step6_Bootstrap!$F$20</f>
        <v>EONIACurve#0010</v>
      </c>
      <c r="W48" s="107" t="s">
        <v>1507</v>
      </c>
    </row>
    <row r="49" spans="9:23" x14ac:dyDescent="0.25">
      <c r="I49" s="24" t="str">
        <f t="array" ref="I49">_xll.qlSwapRateHelper2("EUR6M"&amp;K49,L49,M49,N49,O49,P49,Q49,R49,S49,T49,U49)</f>
        <v>EUR6M23Y#0010</v>
      </c>
      <c r="J49" s="32" t="str">
        <f>_xll.ohRangeRetrieveError(I49)</f>
        <v/>
      </c>
      <c r="K49" s="106" t="str">
        <f t="shared" si="0"/>
        <v>23Y</v>
      </c>
      <c r="L49" s="47">
        <f>VLOOKUP(K49,Step_2_Eur6m_settings!$A$8:$AA$39,7,FALSE)/100</f>
        <v>1.4800000000000001E-2</v>
      </c>
      <c r="M49" s="10" t="str">
        <f t="shared" si="1"/>
        <v>23Y</v>
      </c>
      <c r="N49" s="23" t="s">
        <v>282</v>
      </c>
      <c r="O49" s="23" t="s">
        <v>283</v>
      </c>
      <c r="P49" s="26" t="s">
        <v>253</v>
      </c>
      <c r="Q49" s="23" t="s">
        <v>1545</v>
      </c>
      <c r="R49" s="23" t="str">
        <f>+Step_1_Euribor6M!$C$1</f>
        <v>Euribor6M#0014</v>
      </c>
      <c r="S49" s="25">
        <v>0</v>
      </c>
      <c r="T49" s="23" t="s">
        <v>284</v>
      </c>
      <c r="U49" s="106" t="str">
        <f>+Step6_Bootstrap!$F$20</f>
        <v>EONIACurve#0010</v>
      </c>
      <c r="W49" s="107" t="s">
        <v>1510</v>
      </c>
    </row>
    <row r="50" spans="9:23" x14ac:dyDescent="0.25">
      <c r="I50" s="24" t="str">
        <f t="array" ref="I50">_xll.qlSwapRateHelper2("EUR6M"&amp;K50,L50,M50,N50,O50,P50,Q50,R50,S50,T50,U50)</f>
        <v>EUR6M24Y#0010</v>
      </c>
      <c r="J50" s="32" t="str">
        <f>_xll.ohRangeRetrieveError(I50)</f>
        <v/>
      </c>
      <c r="K50" s="106" t="str">
        <f t="shared" si="0"/>
        <v>24Y</v>
      </c>
      <c r="L50" s="47">
        <f>VLOOKUP(K50,Step_2_Eur6m_settings!$A$8:$AA$39,7,FALSE)/100</f>
        <v>1.4839999999999999E-2</v>
      </c>
      <c r="M50" s="10" t="str">
        <f t="shared" si="1"/>
        <v>24Y</v>
      </c>
      <c r="N50" s="23" t="s">
        <v>282</v>
      </c>
      <c r="O50" s="23" t="s">
        <v>283</v>
      </c>
      <c r="P50" s="26" t="s">
        <v>253</v>
      </c>
      <c r="Q50" s="23" t="s">
        <v>1545</v>
      </c>
      <c r="R50" s="23" t="str">
        <f>+Step_1_Euribor6M!$C$1</f>
        <v>Euribor6M#0014</v>
      </c>
      <c r="S50" s="25">
        <v>0</v>
      </c>
      <c r="T50" s="23" t="s">
        <v>284</v>
      </c>
      <c r="U50" s="106" t="str">
        <f>+Step6_Bootstrap!$F$20</f>
        <v>EONIACurve#0010</v>
      </c>
      <c r="W50" s="107" t="s">
        <v>1513</v>
      </c>
    </row>
    <row r="51" spans="9:23" x14ac:dyDescent="0.25">
      <c r="I51" s="24" t="str">
        <f t="array" ref="I51">_xll.qlSwapRateHelper2("EUR6M"&amp;K51,L51,M51,N51,O51,P51,Q51,R51,S51,T51,U51)</f>
        <v>EUR6M25Y#0010</v>
      </c>
      <c r="J51" s="32" t="str">
        <f>_xll.ohRangeRetrieveError(I51)</f>
        <v/>
      </c>
      <c r="K51" s="106" t="str">
        <f t="shared" si="0"/>
        <v>25Y</v>
      </c>
      <c r="L51" s="47">
        <f>VLOOKUP(K51,Step_2_Eur6m_settings!$A$8:$AA$39,7,FALSE)/100</f>
        <v>1.4870000000000001E-2</v>
      </c>
      <c r="M51" s="10" t="str">
        <f t="shared" si="1"/>
        <v>25Y</v>
      </c>
      <c r="N51" s="23" t="s">
        <v>282</v>
      </c>
      <c r="O51" s="23" t="s">
        <v>283</v>
      </c>
      <c r="P51" s="26" t="s">
        <v>253</v>
      </c>
      <c r="Q51" s="23" t="s">
        <v>1545</v>
      </c>
      <c r="R51" s="23" t="str">
        <f>+Step_1_Euribor6M!$C$1</f>
        <v>Euribor6M#0014</v>
      </c>
      <c r="S51" s="25">
        <v>0</v>
      </c>
      <c r="T51" s="23" t="s">
        <v>284</v>
      </c>
      <c r="U51" s="106" t="str">
        <f>+Step6_Bootstrap!$F$20</f>
        <v>EONIACurve#0010</v>
      </c>
      <c r="W51" s="107" t="s">
        <v>157</v>
      </c>
    </row>
    <row r="52" spans="9:23" x14ac:dyDescent="0.25">
      <c r="I52" s="24" t="str">
        <f t="array" ref="I52">_xll.qlSwapRateHelper2("EUR6M"&amp;K52,L52,M52,N52,O52,P52,Q52,R52,S52,T52,U52)</f>
        <v>EUR6M26Y#0010</v>
      </c>
      <c r="J52" s="32" t="str">
        <f>_xll.ohRangeRetrieveError(I52)</f>
        <v/>
      </c>
      <c r="K52" s="106" t="str">
        <f t="shared" si="0"/>
        <v>26Y</v>
      </c>
      <c r="L52" s="47">
        <f>VLOOKUP(K52,Step_2_Eur6m_settings!$A$8:$AA$39,7,FALSE)/100</f>
        <v>1.489E-2</v>
      </c>
      <c r="M52" s="10" t="str">
        <f t="shared" si="1"/>
        <v>26Y</v>
      </c>
      <c r="N52" s="23" t="s">
        <v>282</v>
      </c>
      <c r="O52" s="23" t="s">
        <v>283</v>
      </c>
      <c r="P52" s="26" t="s">
        <v>253</v>
      </c>
      <c r="Q52" s="23" t="s">
        <v>1545</v>
      </c>
      <c r="R52" s="23" t="str">
        <f>+Step_1_Euribor6M!$C$1</f>
        <v>Euribor6M#0014</v>
      </c>
      <c r="S52" s="25">
        <v>0</v>
      </c>
      <c r="T52" s="23" t="s">
        <v>284</v>
      </c>
      <c r="U52" s="106" t="str">
        <f>+Step6_Bootstrap!$F$20</f>
        <v>EONIACurve#0010</v>
      </c>
      <c r="W52" s="107" t="s">
        <v>1517</v>
      </c>
    </row>
    <row r="53" spans="9:23" x14ac:dyDescent="0.25">
      <c r="I53" s="24" t="str">
        <f t="array" ref="I53">_xll.qlSwapRateHelper2("EUR6M"&amp;K53,L53,M53,N53,O53,P53,Q53,R53,S53,T53,U53)</f>
        <v>EUR6M27Y#0010</v>
      </c>
      <c r="J53" s="32" t="str">
        <f>_xll.ohRangeRetrieveError(I53)</f>
        <v/>
      </c>
      <c r="K53" s="106" t="str">
        <f t="shared" si="0"/>
        <v>27Y</v>
      </c>
      <c r="L53" s="47">
        <f>VLOOKUP(K53,Step_2_Eur6m_settings!$A$8:$AA$39,7,FALSE)/100</f>
        <v>1.4919999999999999E-2</v>
      </c>
      <c r="M53" s="10" t="str">
        <f t="shared" si="1"/>
        <v>27Y</v>
      </c>
      <c r="N53" s="23" t="s">
        <v>282</v>
      </c>
      <c r="O53" s="23" t="s">
        <v>283</v>
      </c>
      <c r="P53" s="26" t="s">
        <v>253</v>
      </c>
      <c r="Q53" s="23" t="s">
        <v>1545</v>
      </c>
      <c r="R53" s="23" t="str">
        <f>+Step_1_Euribor6M!$C$1</f>
        <v>Euribor6M#0014</v>
      </c>
      <c r="S53" s="25">
        <v>0</v>
      </c>
      <c r="T53" s="23" t="s">
        <v>284</v>
      </c>
      <c r="U53" s="106" t="str">
        <f>+Step6_Bootstrap!$F$20</f>
        <v>EONIACurve#0010</v>
      </c>
      <c r="W53" s="107" t="s">
        <v>1520</v>
      </c>
    </row>
    <row r="54" spans="9:23" x14ac:dyDescent="0.25">
      <c r="I54" s="24" t="str">
        <f t="array" ref="I54">_xll.qlSwapRateHelper2("EUR6M"&amp;K54,L54,M54,N54,O54,P54,Q54,R54,S54,T54,U54)</f>
        <v>EUR6M28Y#0010</v>
      </c>
      <c r="J54" s="32" t="str">
        <f>_xll.ohRangeRetrieveError(I54)</f>
        <v/>
      </c>
      <c r="K54" s="106" t="str">
        <f t="shared" si="0"/>
        <v>28Y</v>
      </c>
      <c r="L54" s="47">
        <f>VLOOKUP(K54,Step_2_Eur6m_settings!$A$8:$AA$39,7,FALSE)/100</f>
        <v>1.494E-2</v>
      </c>
      <c r="M54" s="10" t="str">
        <f t="shared" si="1"/>
        <v>28Y</v>
      </c>
      <c r="N54" s="23" t="s">
        <v>282</v>
      </c>
      <c r="O54" s="23" t="s">
        <v>283</v>
      </c>
      <c r="P54" s="26" t="s">
        <v>253</v>
      </c>
      <c r="Q54" s="23" t="s">
        <v>1545</v>
      </c>
      <c r="R54" s="23" t="str">
        <f>+Step_1_Euribor6M!$C$1</f>
        <v>Euribor6M#0014</v>
      </c>
      <c r="S54" s="25">
        <v>0</v>
      </c>
      <c r="T54" s="23" t="s">
        <v>284</v>
      </c>
      <c r="U54" s="106" t="str">
        <f>+Step6_Bootstrap!$F$20</f>
        <v>EONIACurve#0010</v>
      </c>
      <c r="W54" s="107" t="s">
        <v>1523</v>
      </c>
    </row>
    <row r="55" spans="9:23" x14ac:dyDescent="0.25">
      <c r="I55" s="24" t="str">
        <f t="array" ref="I55">_xll.qlSwapRateHelper2("EUR6M"&amp;K55,L55,M55,N55,O55,P55,Q55,R55,S55,T55,U55)</f>
        <v>EUR6M29Y#0010</v>
      </c>
      <c r="J55" s="32" t="str">
        <f>_xll.ohRangeRetrieveError(I55)</f>
        <v/>
      </c>
      <c r="K55" s="106" t="str">
        <f t="shared" si="0"/>
        <v>29Y</v>
      </c>
      <c r="L55" s="47">
        <f>VLOOKUP(K55,Step_2_Eur6m_settings!$A$8:$AA$39,7,FALSE)/100</f>
        <v>1.4959999999999999E-2</v>
      </c>
      <c r="M55" s="10" t="str">
        <f t="shared" si="1"/>
        <v>29Y</v>
      </c>
      <c r="N55" s="23" t="s">
        <v>282</v>
      </c>
      <c r="O55" s="23" t="s">
        <v>283</v>
      </c>
      <c r="P55" s="26" t="s">
        <v>253</v>
      </c>
      <c r="Q55" s="23" t="s">
        <v>1545</v>
      </c>
      <c r="R55" s="23" t="str">
        <f>+Step_1_Euribor6M!$C$1</f>
        <v>Euribor6M#0014</v>
      </c>
      <c r="S55" s="25">
        <v>0</v>
      </c>
      <c r="T55" s="23" t="s">
        <v>284</v>
      </c>
      <c r="U55" s="106" t="str">
        <f>+Step6_Bootstrap!$F$20</f>
        <v>EONIACurve#0010</v>
      </c>
      <c r="W55" s="107" t="s">
        <v>1526</v>
      </c>
    </row>
    <row r="56" spans="9:23" x14ac:dyDescent="0.25">
      <c r="I56" s="24" t="str">
        <f t="array" ref="I56">_xll.qlSwapRateHelper2("EUR6M"&amp;K56,L56,M56,N56,O56,P56,Q56,R56,S56,T56,U56)</f>
        <v>EUR6M30Y#0010</v>
      </c>
      <c r="J56" s="32" t="str">
        <f>_xll.ohRangeRetrieveError(I56)</f>
        <v/>
      </c>
      <c r="K56" s="106" t="str">
        <f t="shared" si="0"/>
        <v>30Y</v>
      </c>
      <c r="L56" s="47">
        <f>VLOOKUP(K56,Step_2_Eur6m_settings!$A$8:$AA$39,7,FALSE)/100</f>
        <v>1.498E-2</v>
      </c>
      <c r="M56" s="10" t="str">
        <f t="shared" si="1"/>
        <v>30Y</v>
      </c>
      <c r="N56" s="23" t="s">
        <v>282</v>
      </c>
      <c r="O56" s="23" t="s">
        <v>283</v>
      </c>
      <c r="P56" s="26" t="s">
        <v>253</v>
      </c>
      <c r="Q56" s="23" t="s">
        <v>1545</v>
      </c>
      <c r="R56" s="23" t="str">
        <f>+Step_1_Euribor6M!$C$1</f>
        <v>Euribor6M#0014</v>
      </c>
      <c r="S56" s="25">
        <v>0</v>
      </c>
      <c r="T56" s="23" t="s">
        <v>284</v>
      </c>
      <c r="U56" s="106" t="str">
        <f>+Step6_Bootstrap!$F$20</f>
        <v>EONIACurve#0010</v>
      </c>
      <c r="W56" s="107" t="s">
        <v>160</v>
      </c>
    </row>
    <row r="57" spans="9:23" x14ac:dyDescent="0.25">
      <c r="I57" s="24" t="str">
        <f t="array" ref="I57">_xll.qlSwapRateHelper2("EUR6M"&amp;K57,L57,M57,N57,O57,P57,Q57,R57,S57,T57,U57)</f>
        <v>EUR6M35Y#0010</v>
      </c>
      <c r="J57" s="32" t="str">
        <f>_xll.ohRangeRetrieveError(I57)</f>
        <v/>
      </c>
      <c r="K57" s="106" t="str">
        <f t="shared" si="0"/>
        <v>35Y</v>
      </c>
      <c r="L57" s="47">
        <f>VLOOKUP(K57,Step_2_Eur6m_settings!$A$8:$AA$39,7,FALSE)/100</f>
        <v>1.5089999999999999E-2</v>
      </c>
      <c r="M57" s="10" t="str">
        <f t="shared" si="1"/>
        <v>35Y</v>
      </c>
      <c r="N57" s="23" t="s">
        <v>282</v>
      </c>
      <c r="O57" s="23" t="s">
        <v>283</v>
      </c>
      <c r="P57" s="26" t="s">
        <v>253</v>
      </c>
      <c r="Q57" s="23" t="s">
        <v>1545</v>
      </c>
      <c r="R57" s="23" t="str">
        <f>+Step_1_Euribor6M!$C$1</f>
        <v>Euribor6M#0014</v>
      </c>
      <c r="S57" s="25">
        <v>0</v>
      </c>
      <c r="T57" s="23" t="s">
        <v>284</v>
      </c>
      <c r="U57" s="106" t="str">
        <f>+Step6_Bootstrap!$F$20</f>
        <v>EONIACurve#0010</v>
      </c>
      <c r="W57" s="107" t="s">
        <v>1530</v>
      </c>
    </row>
    <row r="58" spans="9:23" x14ac:dyDescent="0.25">
      <c r="I58" s="24" t="str">
        <f t="array" ref="I58">_xll.qlSwapRateHelper2("EUR6M"&amp;K58,L58,M58,N58,O58,P58,Q58,R58,S58,T58,U58)</f>
        <v>EUR6M40Y#0010</v>
      </c>
      <c r="J58" s="32" t="str">
        <f>_xll.ohRangeRetrieveError(I58)</f>
        <v/>
      </c>
      <c r="K58" s="106" t="str">
        <f t="shared" si="0"/>
        <v>40Y</v>
      </c>
      <c r="L58" s="47">
        <f>VLOOKUP(K58,Step_2_Eur6m_settings!$A$8:$AA$39,7,FALSE)/100</f>
        <v>1.5100000000000001E-2</v>
      </c>
      <c r="M58" s="10" t="str">
        <f t="shared" si="1"/>
        <v>40Y</v>
      </c>
      <c r="N58" s="23" t="s">
        <v>282</v>
      </c>
      <c r="O58" s="23" t="s">
        <v>283</v>
      </c>
      <c r="P58" s="26" t="s">
        <v>253</v>
      </c>
      <c r="Q58" s="23" t="s">
        <v>1545</v>
      </c>
      <c r="R58" s="23" t="str">
        <f>+Step_1_Euribor6M!$C$1</f>
        <v>Euribor6M#0014</v>
      </c>
      <c r="S58" s="25">
        <v>0</v>
      </c>
      <c r="T58" s="23" t="s">
        <v>284</v>
      </c>
      <c r="U58" s="106" t="str">
        <f>+Step6_Bootstrap!$F$20</f>
        <v>EONIACurve#0010</v>
      </c>
      <c r="W58" s="107" t="s">
        <v>163</v>
      </c>
    </row>
    <row r="59" spans="9:23" x14ac:dyDescent="0.25">
      <c r="I59" s="24" t="str">
        <f t="array" ref="I59">_xll.qlSwapRateHelper2("EUR6M"&amp;K59,L59,M59,N59,O59,P59,Q59,R59,S59,T59,U59)</f>
        <v>EUR6M50Y#0010</v>
      </c>
      <c r="J59" s="32" t="str">
        <f>_xll.ohRangeRetrieveError(I59)</f>
        <v/>
      </c>
      <c r="K59" s="106" t="str">
        <f t="shared" si="0"/>
        <v>50Y</v>
      </c>
      <c r="L59" s="47">
        <f>VLOOKUP(K59,Step_2_Eur6m_settings!$A$8:$AA$39,7,FALSE)/100</f>
        <v>1.4690000000000002E-2</v>
      </c>
      <c r="M59" s="10" t="str">
        <f t="shared" si="1"/>
        <v>50Y</v>
      </c>
      <c r="N59" s="23" t="s">
        <v>282</v>
      </c>
      <c r="O59" s="23" t="s">
        <v>283</v>
      </c>
      <c r="P59" s="26" t="s">
        <v>253</v>
      </c>
      <c r="Q59" s="23" t="s">
        <v>1545</v>
      </c>
      <c r="R59" s="23" t="str">
        <f>+Step_1_Euribor6M!$C$1</f>
        <v>Euribor6M#0014</v>
      </c>
      <c r="S59" s="25">
        <v>0</v>
      </c>
      <c r="T59" s="23" t="s">
        <v>284</v>
      </c>
      <c r="U59" s="106" t="str">
        <f>+Step6_Bootstrap!$F$20</f>
        <v>EONIACurve#0010</v>
      </c>
      <c r="W59" s="107" t="s">
        <v>166</v>
      </c>
    </row>
    <row r="60" spans="9:23" x14ac:dyDescent="0.25">
      <c r="I60" s="24" t="str">
        <f t="array" ref="I60">_xll.qlSwapRateHelper2("EUR6M"&amp;K60,L60,M60,N60,O60,P60,Q60,R60,S60,T60,U60)</f>
        <v>EUR6M60Y#0010</v>
      </c>
      <c r="J60" s="32" t="str">
        <f>_xll.ohRangeRetrieveError(I60)</f>
        <v/>
      </c>
      <c r="K60" s="106" t="str">
        <f t="shared" si="0"/>
        <v>60Y</v>
      </c>
      <c r="L60" s="47">
        <f>VLOOKUP(K60,Step_2_Eur6m_settings!$A$8:$AA$39,7,FALSE)/100</f>
        <v>1.4539999999999999E-2</v>
      </c>
      <c r="M60" s="10" t="str">
        <f t="shared" si="1"/>
        <v>60Y</v>
      </c>
      <c r="N60" s="23" t="s">
        <v>282</v>
      </c>
      <c r="O60" s="23" t="s">
        <v>283</v>
      </c>
      <c r="P60" s="26" t="s">
        <v>253</v>
      </c>
      <c r="Q60" s="23" t="s">
        <v>1545</v>
      </c>
      <c r="R60" s="23" t="str">
        <f>+Step_1_Euribor6M!$C$1</f>
        <v>Euribor6M#0014</v>
      </c>
      <c r="S60" s="25">
        <v>0</v>
      </c>
      <c r="T60" s="23" t="s">
        <v>284</v>
      </c>
      <c r="U60" s="106" t="str">
        <f>+Step6_Bootstrap!$F$20</f>
        <v>EONIACurve#0010</v>
      </c>
      <c r="W60" s="107" t="s">
        <v>169</v>
      </c>
    </row>
  </sheetData>
  <dataValidations count="4">
    <dataValidation type="list" allowBlank="1" showInputMessage="1" showErrorMessage="1" sqref="Q29:Q60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P29:P60">
      <formula1>"Following,Modified Following,Preceding,Modified Preceding,Unadjusted"</formula1>
    </dataValidation>
    <dataValidation type="list" allowBlank="1" showInputMessage="1" showErrorMessage="1" sqref="N29:N60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O29:O60">
      <formula1>"Annual,Semiannual,EveryFourthMonth,Quarterly,Bimonthly,Monthly,Biweekly,Weekly,Daily,Once,NoFrequency"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opLeftCell="A58" workbookViewId="0">
      <selection activeCell="I60" sqref="I60"/>
    </sheetView>
  </sheetViews>
  <sheetFormatPr defaultRowHeight="15" x14ac:dyDescent="0.25"/>
  <cols>
    <col min="1" max="1" width="50.28515625" customWidth="1"/>
    <col min="2" max="2" width="26.5703125" customWidth="1"/>
    <col min="5" max="5" width="21.7109375" customWidth="1"/>
  </cols>
  <sheetData>
    <row r="1" spans="1:11" ht="15.75" thickBot="1" x14ac:dyDescent="0.3">
      <c r="A1" s="49" t="s">
        <v>286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</row>
    <row r="2" spans="1:11" ht="15.75" thickBot="1" x14ac:dyDescent="0.3">
      <c r="A2" s="50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x14ac:dyDescent="0.25">
      <c r="A3" s="51" t="s">
        <v>287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x14ac:dyDescent="0.25">
      <c r="A4" s="51" t="s">
        <v>288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x14ac:dyDescent="0.25">
      <c r="A5" s="51" t="s">
        <v>289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x14ac:dyDescent="0.25">
      <c r="A6" s="51" t="s">
        <v>290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x14ac:dyDescent="0.25">
      <c r="A7" s="52" t="s">
        <v>291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x14ac:dyDescent="0.25">
      <c r="A8" s="52" t="s">
        <v>292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x14ac:dyDescent="0.25">
      <c r="A9" s="52" t="s">
        <v>293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</row>
    <row r="10" spans="1:11" x14ac:dyDescent="0.25">
      <c r="A10" s="52" t="s">
        <v>294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</row>
    <row r="11" spans="1:11" x14ac:dyDescent="0.25">
      <c r="A11" s="51" t="s">
        <v>295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</row>
    <row r="12" spans="1:11" x14ac:dyDescent="0.25">
      <c r="A12" s="51" t="s">
        <v>296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</row>
    <row r="13" spans="1:11" x14ac:dyDescent="0.25">
      <c r="A13" s="48"/>
      <c r="B13" s="106"/>
      <c r="C13" s="106"/>
      <c r="D13" s="106"/>
      <c r="E13" s="106"/>
      <c r="F13" s="106"/>
      <c r="G13" s="106"/>
      <c r="H13" s="106"/>
      <c r="I13" s="55" t="s">
        <v>303</v>
      </c>
      <c r="J13" s="10"/>
      <c r="K13" s="10"/>
    </row>
    <row r="14" spans="1:11" x14ac:dyDescent="0.25">
      <c r="A14" s="49" t="s">
        <v>18</v>
      </c>
      <c r="B14" s="106"/>
      <c r="C14" s="106"/>
      <c r="D14" s="106"/>
      <c r="E14" s="106"/>
      <c r="F14" s="106"/>
      <c r="G14" s="106"/>
      <c r="H14" s="106"/>
      <c r="I14" s="55" t="s">
        <v>305</v>
      </c>
      <c r="J14" s="10"/>
      <c r="K14" s="10"/>
    </row>
    <row r="15" spans="1:11" x14ac:dyDescent="0.25">
      <c r="A15" s="106"/>
      <c r="B15" s="106"/>
      <c r="C15" s="106"/>
      <c r="D15" s="106"/>
      <c r="E15" s="106"/>
      <c r="F15" s="106"/>
      <c r="G15" s="106"/>
      <c r="H15" s="106"/>
      <c r="I15" s="55" t="s">
        <v>307</v>
      </c>
      <c r="J15" s="10"/>
      <c r="K15" s="10"/>
    </row>
    <row r="16" spans="1:11" x14ac:dyDescent="0.25">
      <c r="A16" s="2" t="s">
        <v>297</v>
      </c>
      <c r="B16" s="106"/>
      <c r="C16" s="106"/>
      <c r="D16" s="106"/>
      <c r="E16" s="106"/>
      <c r="F16" s="106"/>
      <c r="G16" s="106"/>
      <c r="H16" s="106"/>
      <c r="I16" s="55" t="s">
        <v>309</v>
      </c>
      <c r="J16" s="10"/>
      <c r="K16" s="10" t="s">
        <v>1546</v>
      </c>
    </row>
    <row r="17" spans="1:11" x14ac:dyDescent="0.25">
      <c r="A17" s="48"/>
      <c r="B17" s="106"/>
      <c r="C17" s="106"/>
      <c r="D17" s="106"/>
      <c r="E17" s="106"/>
      <c r="F17" s="106"/>
      <c r="G17" s="106"/>
      <c r="H17" s="106"/>
      <c r="I17" s="55" t="s">
        <v>311</v>
      </c>
      <c r="J17" s="10"/>
      <c r="K17" s="10"/>
    </row>
    <row r="18" spans="1:11" x14ac:dyDescent="0.25">
      <c r="A18" s="49" t="s">
        <v>20</v>
      </c>
      <c r="B18" s="106"/>
      <c r="C18" s="106"/>
      <c r="D18" s="106"/>
      <c r="E18" s="106"/>
      <c r="F18" s="106"/>
      <c r="G18" s="106"/>
      <c r="H18" s="106"/>
      <c r="I18" s="55" t="s">
        <v>6</v>
      </c>
      <c r="J18" s="10"/>
      <c r="K18" s="10"/>
    </row>
    <row r="19" spans="1:11" x14ac:dyDescent="0.25">
      <c r="A19" s="106"/>
      <c r="B19" s="106"/>
      <c r="C19" s="106"/>
      <c r="D19" s="106"/>
      <c r="E19" s="106"/>
      <c r="F19" s="106"/>
      <c r="G19" s="106"/>
      <c r="H19" s="106"/>
      <c r="I19" s="106"/>
      <c r="J19" s="106"/>
      <c r="K19" s="106"/>
    </row>
    <row r="20" spans="1:11" x14ac:dyDescent="0.25">
      <c r="A20" s="2" t="s">
        <v>298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</row>
    <row r="21" spans="1:11" x14ac:dyDescent="0.25">
      <c r="A21" s="48"/>
      <c r="B21" s="106"/>
      <c r="C21" s="106"/>
      <c r="D21" s="106"/>
      <c r="E21" s="106"/>
      <c r="F21" s="106"/>
      <c r="G21" s="106"/>
      <c r="H21" s="106"/>
      <c r="I21" s="106"/>
      <c r="J21" s="106"/>
      <c r="K21" s="106"/>
    </row>
    <row r="22" spans="1:11" x14ac:dyDescent="0.25">
      <c r="A22" s="49" t="s">
        <v>22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</row>
    <row r="23" spans="1:11" ht="15.75" thickBot="1" x14ac:dyDescent="0.3">
      <c r="A23" s="1" t="s">
        <v>299</v>
      </c>
      <c r="B23" s="53" t="s">
        <v>300</v>
      </c>
      <c r="C23" s="106"/>
      <c r="D23" s="106"/>
      <c r="E23" s="10" t="s">
        <v>299</v>
      </c>
      <c r="F23" s="10" t="s">
        <v>301</v>
      </c>
      <c r="G23" s="10" t="s">
        <v>314</v>
      </c>
      <c r="H23" s="10"/>
      <c r="I23" s="106"/>
      <c r="J23" s="49"/>
      <c r="K23" s="106"/>
    </row>
    <row r="24" spans="1:11" ht="43.5" thickBot="1" x14ac:dyDescent="0.3">
      <c r="A24" s="1" t="s">
        <v>301</v>
      </c>
      <c r="B24" s="53" t="s">
        <v>302</v>
      </c>
      <c r="C24" s="106"/>
      <c r="D24" s="106"/>
      <c r="E24" s="10" t="str">
        <f>+Step3_EUR6M_Config_Depo!J10</f>
        <v>EUR6M6M#0014</v>
      </c>
      <c r="F24" s="10">
        <v>1</v>
      </c>
      <c r="G24" s="10">
        <v>1</v>
      </c>
      <c r="H24" s="54" t="str">
        <f t="array" ref="H24:H60">_xll.qlRateHelperSelection(E24:E60,F24:F60,K13,K14,K15,K16,G24:G60)</f>
        <v>EUR6M6M</v>
      </c>
      <c r="I24" s="106">
        <v>1</v>
      </c>
      <c r="J24" s="50"/>
      <c r="K24" s="106"/>
    </row>
    <row r="25" spans="1:11" ht="57" x14ac:dyDescent="0.25">
      <c r="A25" s="1" t="s">
        <v>303</v>
      </c>
      <c r="B25" s="53" t="s">
        <v>304</v>
      </c>
      <c r="C25" s="106"/>
      <c r="D25" s="106"/>
      <c r="E25" s="10" t="str">
        <f>+Step4_Eur6m_Config_FRAs!F25</f>
        <v>EUR6m3M/9M#0014</v>
      </c>
      <c r="F25" s="10">
        <v>1</v>
      </c>
      <c r="G25" s="10">
        <v>1</v>
      </c>
      <c r="H25" s="54" t="str">
        <v>EUR6m3M/9M</v>
      </c>
      <c r="I25" s="106">
        <f>+I24+1</f>
        <v>2</v>
      </c>
      <c r="J25" s="52"/>
      <c r="K25" s="106"/>
    </row>
    <row r="26" spans="1:11" ht="71.25" x14ac:dyDescent="0.25">
      <c r="A26" s="1" t="s">
        <v>305</v>
      </c>
      <c r="B26" s="53" t="s">
        <v>306</v>
      </c>
      <c r="C26" s="106"/>
      <c r="D26" s="106"/>
      <c r="E26" s="10" t="str">
        <f>+Step4_Eur6m_Config_FRAs!F26</f>
        <v>EUR6m6M/1Y#0014</v>
      </c>
      <c r="F26" s="10">
        <v>1</v>
      </c>
      <c r="G26" s="10">
        <v>1</v>
      </c>
      <c r="H26" s="54" t="str">
        <v>EUR6m6M/1Y</v>
      </c>
      <c r="I26" s="106">
        <f t="shared" ref="I26:I60" si="0">+I25+1</f>
        <v>3</v>
      </c>
      <c r="J26" s="51"/>
      <c r="K26" s="106"/>
    </row>
    <row r="27" spans="1:11" ht="99.75" x14ac:dyDescent="0.25">
      <c r="A27" s="1" t="s">
        <v>307</v>
      </c>
      <c r="B27" s="53" t="s">
        <v>308</v>
      </c>
      <c r="C27" s="106"/>
      <c r="D27" s="106"/>
      <c r="E27" s="10" t="str">
        <f>+Step4_Eur6m_Config_FRAs!F27</f>
        <v>EUR6m1Y/18M#0014</v>
      </c>
      <c r="F27" s="10">
        <v>1</v>
      </c>
      <c r="G27" s="10">
        <v>1</v>
      </c>
      <c r="H27" s="54" t="str">
        <v>EUR6m1Y/18M</v>
      </c>
      <c r="I27" s="106">
        <f t="shared" si="0"/>
        <v>4</v>
      </c>
      <c r="J27" s="52"/>
      <c r="K27" s="106"/>
    </row>
    <row r="28" spans="1:11" ht="28.5" x14ac:dyDescent="0.25">
      <c r="A28" s="1" t="s">
        <v>309</v>
      </c>
      <c r="B28" s="53" t="s">
        <v>310</v>
      </c>
      <c r="C28" s="106"/>
      <c r="D28" s="106"/>
      <c r="E28" s="10" t="str">
        <f>+Step4_Eur6m_Config_FRAs!F28</f>
        <v>EUR6m18M/2Y#0014</v>
      </c>
      <c r="F28" s="10">
        <v>1</v>
      </c>
      <c r="G28" s="10">
        <v>1</v>
      </c>
      <c r="H28" s="54" t="str">
        <v>EUR6m18M/2Y</v>
      </c>
      <c r="I28" s="106">
        <f t="shared" si="0"/>
        <v>5</v>
      </c>
      <c r="J28" s="52"/>
      <c r="K28" s="106"/>
    </row>
    <row r="29" spans="1:11" ht="57" x14ac:dyDescent="0.25">
      <c r="A29" s="1" t="s">
        <v>311</v>
      </c>
      <c r="B29" s="53" t="s">
        <v>312</v>
      </c>
      <c r="C29" s="106"/>
      <c r="D29" s="106"/>
      <c r="E29" s="10" t="str">
        <f>+Step5_Eur6M_Config_Swap!I29</f>
        <v>EUR6M3Y#0010</v>
      </c>
      <c r="F29" s="10">
        <v>1</v>
      </c>
      <c r="G29" s="10">
        <v>1</v>
      </c>
      <c r="H29" s="54" t="str">
        <v>EUR6M3Y</v>
      </c>
      <c r="I29" s="106">
        <f t="shared" si="0"/>
        <v>6</v>
      </c>
      <c r="J29" s="52"/>
      <c r="K29" s="106"/>
    </row>
    <row r="30" spans="1:11" ht="28.5" x14ac:dyDescent="0.25">
      <c r="A30" s="1" t="s">
        <v>6</v>
      </c>
      <c r="B30" s="53" t="s">
        <v>7</v>
      </c>
      <c r="C30" s="106"/>
      <c r="D30" s="106"/>
      <c r="E30" s="10" t="str">
        <f>+Step5_Eur6M_Config_Swap!I30</f>
        <v>EUR6M4Y#0010</v>
      </c>
      <c r="F30" s="10">
        <v>1</v>
      </c>
      <c r="G30" s="10">
        <v>1</v>
      </c>
      <c r="H30" s="54" t="str">
        <v>EUR6M4Y</v>
      </c>
      <c r="I30" s="106">
        <f t="shared" si="0"/>
        <v>7</v>
      </c>
      <c r="J30" s="51"/>
      <c r="K30" s="106"/>
    </row>
    <row r="31" spans="1:11" x14ac:dyDescent="0.25">
      <c r="A31" s="106"/>
      <c r="B31" s="106"/>
      <c r="C31" s="106"/>
      <c r="D31" s="106"/>
      <c r="E31" s="10" t="str">
        <f>+Step5_Eur6M_Config_Swap!I31</f>
        <v>EUR6M5Y#0010</v>
      </c>
      <c r="F31" s="10">
        <v>1</v>
      </c>
      <c r="G31" s="10">
        <v>1</v>
      </c>
      <c r="H31" s="54" t="str">
        <v>EUR6M5Y</v>
      </c>
      <c r="I31" s="106">
        <f t="shared" si="0"/>
        <v>8</v>
      </c>
      <c r="J31" s="52"/>
      <c r="K31" s="106"/>
    </row>
    <row r="32" spans="1:11" x14ac:dyDescent="0.25">
      <c r="A32" s="106"/>
      <c r="B32" s="106"/>
      <c r="C32" s="106"/>
      <c r="D32" s="106"/>
      <c r="E32" s="10" t="str">
        <f>+Step5_Eur6M_Config_Swap!I32</f>
        <v>EUR6M6Y#0010</v>
      </c>
      <c r="F32" s="10">
        <v>1</v>
      </c>
      <c r="G32" s="10">
        <v>1</v>
      </c>
      <c r="H32" s="54" t="str">
        <v>EUR6M6Y</v>
      </c>
      <c r="I32" s="106">
        <f t="shared" si="0"/>
        <v>9</v>
      </c>
      <c r="J32" s="51"/>
      <c r="K32" s="106"/>
    </row>
    <row r="33" spans="1:11" x14ac:dyDescent="0.25">
      <c r="A33" s="106"/>
      <c r="B33" s="106"/>
      <c r="C33" s="106"/>
      <c r="D33" s="106"/>
      <c r="E33" s="10" t="str">
        <f>+Step5_Eur6M_Config_Swap!I33</f>
        <v>EUR6M7Y#0010</v>
      </c>
      <c r="F33" s="10">
        <v>1</v>
      </c>
      <c r="G33" s="10">
        <v>1</v>
      </c>
      <c r="H33" s="54" t="str">
        <v>EUR6M7Y</v>
      </c>
      <c r="I33" s="106">
        <f t="shared" si="0"/>
        <v>10</v>
      </c>
      <c r="J33" s="51"/>
      <c r="K33" s="106"/>
    </row>
    <row r="34" spans="1:11" x14ac:dyDescent="0.25">
      <c r="A34" s="106"/>
      <c r="B34" s="106"/>
      <c r="C34" s="106"/>
      <c r="D34" s="106"/>
      <c r="E34" s="10" t="str">
        <f>+Step5_Eur6M_Config_Swap!I34</f>
        <v>EUR6M8Y#0010</v>
      </c>
      <c r="F34" s="10">
        <v>1</v>
      </c>
      <c r="G34" s="10">
        <v>1</v>
      </c>
      <c r="H34" s="54" t="str">
        <v>EUR6M8Y</v>
      </c>
      <c r="I34" s="106">
        <f t="shared" si="0"/>
        <v>11</v>
      </c>
      <c r="J34" s="52"/>
      <c r="K34" s="106"/>
    </row>
    <row r="35" spans="1:11" x14ac:dyDescent="0.25">
      <c r="A35" s="106"/>
      <c r="B35" s="106"/>
      <c r="C35" s="106"/>
      <c r="D35" s="106"/>
      <c r="E35" s="10" t="str">
        <f>+Step5_Eur6M_Config_Swap!I35</f>
        <v>EUR6M9Y#0010</v>
      </c>
      <c r="F35" s="10">
        <v>1</v>
      </c>
      <c r="G35" s="10">
        <v>1</v>
      </c>
      <c r="H35" s="54" t="str">
        <v>EUR6M9Y</v>
      </c>
      <c r="I35" s="106">
        <f t="shared" si="0"/>
        <v>12</v>
      </c>
      <c r="J35" s="52"/>
      <c r="K35" s="106"/>
    </row>
    <row r="36" spans="1:11" x14ac:dyDescent="0.25">
      <c r="A36" s="106"/>
      <c r="B36" s="106"/>
      <c r="C36" s="106"/>
      <c r="D36" s="106"/>
      <c r="E36" s="10" t="str">
        <f>+Step5_Eur6M_Config_Swap!I36</f>
        <v>EUR6M10Y#0010</v>
      </c>
      <c r="F36" s="10">
        <v>1</v>
      </c>
      <c r="G36" s="10">
        <v>1</v>
      </c>
      <c r="H36" s="54" t="str">
        <v>EUR6M10Y</v>
      </c>
      <c r="I36" s="106">
        <f t="shared" si="0"/>
        <v>13</v>
      </c>
      <c r="J36" s="52"/>
      <c r="K36" s="106"/>
    </row>
    <row r="37" spans="1:11" x14ac:dyDescent="0.25">
      <c r="A37" s="106"/>
      <c r="B37" s="106"/>
      <c r="C37" s="106"/>
      <c r="D37" s="106"/>
      <c r="E37" s="10" t="str">
        <f>+Step5_Eur6M_Config_Swap!I37</f>
        <v>EUR6M11Y#0010</v>
      </c>
      <c r="F37" s="10">
        <v>1</v>
      </c>
      <c r="G37" s="10">
        <v>1</v>
      </c>
      <c r="H37" s="54" t="str">
        <v>EUR6M11Y</v>
      </c>
      <c r="I37" s="106">
        <f t="shared" si="0"/>
        <v>14</v>
      </c>
      <c r="J37" s="52"/>
      <c r="K37" s="106"/>
    </row>
    <row r="38" spans="1:11" x14ac:dyDescent="0.25">
      <c r="A38" s="106"/>
      <c r="B38" s="106"/>
      <c r="C38" s="106"/>
      <c r="D38" s="106"/>
      <c r="E38" s="10" t="str">
        <f>+Step5_Eur6M_Config_Swap!I38</f>
        <v>EUR6M12Y#0010</v>
      </c>
      <c r="F38" s="10">
        <v>1</v>
      </c>
      <c r="G38" s="10">
        <v>1</v>
      </c>
      <c r="H38" s="54" t="str">
        <v>EUR6M12Y</v>
      </c>
      <c r="I38" s="106">
        <f t="shared" si="0"/>
        <v>15</v>
      </c>
      <c r="J38" s="51"/>
      <c r="K38" s="106"/>
    </row>
    <row r="39" spans="1:11" x14ac:dyDescent="0.25">
      <c r="A39" s="106"/>
      <c r="B39" s="106"/>
      <c r="C39" s="106"/>
      <c r="D39" s="106"/>
      <c r="E39" s="10" t="str">
        <f>+Step5_Eur6M_Config_Swap!I39</f>
        <v>EUR6M13Y#0010</v>
      </c>
      <c r="F39" s="10">
        <v>1</v>
      </c>
      <c r="G39" s="10">
        <v>1</v>
      </c>
      <c r="H39" s="54" t="str">
        <v>EUR6M13Y</v>
      </c>
      <c r="I39" s="106">
        <f t="shared" si="0"/>
        <v>16</v>
      </c>
      <c r="J39" s="52"/>
      <c r="K39" s="106"/>
    </row>
    <row r="40" spans="1:11" x14ac:dyDescent="0.25">
      <c r="A40" s="106"/>
      <c r="B40" s="106"/>
      <c r="C40" s="106"/>
      <c r="D40" s="106"/>
      <c r="E40" s="10" t="str">
        <f>+Step5_Eur6M_Config_Swap!I40</f>
        <v>EUR6M14Y#0010</v>
      </c>
      <c r="F40" s="10">
        <v>1</v>
      </c>
      <c r="G40" s="10">
        <v>1</v>
      </c>
      <c r="H40" s="54" t="str">
        <v>EUR6M14Y</v>
      </c>
      <c r="I40" s="106">
        <f t="shared" si="0"/>
        <v>17</v>
      </c>
      <c r="J40" s="48"/>
      <c r="K40" s="106"/>
    </row>
    <row r="41" spans="1:11" x14ac:dyDescent="0.25">
      <c r="A41" s="106"/>
      <c r="B41" s="106"/>
      <c r="C41" s="106"/>
      <c r="D41" s="106"/>
      <c r="E41" s="10" t="str">
        <f>+Step5_Eur6M_Config_Swap!I41</f>
        <v>EUR6M15Y#0010</v>
      </c>
      <c r="F41" s="10">
        <v>1</v>
      </c>
      <c r="G41" s="10">
        <v>1</v>
      </c>
      <c r="H41" s="54" t="str">
        <v>EUR6M15Y</v>
      </c>
      <c r="I41" s="106">
        <f t="shared" si="0"/>
        <v>18</v>
      </c>
      <c r="J41" s="49"/>
      <c r="K41" s="106"/>
    </row>
    <row r="42" spans="1:11" x14ac:dyDescent="0.25">
      <c r="A42" s="106"/>
      <c r="B42" s="106"/>
      <c r="C42" s="106"/>
      <c r="D42" s="106"/>
      <c r="E42" s="10" t="str">
        <f>+Step5_Eur6M_Config_Swap!I42</f>
        <v>EUR6M16Y#0010</v>
      </c>
      <c r="F42" s="10">
        <v>1</v>
      </c>
      <c r="G42" s="10">
        <v>1</v>
      </c>
      <c r="H42" s="54" t="str">
        <v>EUR6M16Y</v>
      </c>
      <c r="I42" s="106">
        <f t="shared" si="0"/>
        <v>19</v>
      </c>
      <c r="J42" s="106"/>
      <c r="K42" s="106"/>
    </row>
    <row r="43" spans="1:11" x14ac:dyDescent="0.25">
      <c r="A43" s="106"/>
      <c r="B43" s="106"/>
      <c r="C43" s="106"/>
      <c r="D43" s="106"/>
      <c r="E43" s="10" t="str">
        <f>+Step5_Eur6M_Config_Swap!I43</f>
        <v>EUR6M17Y#0010</v>
      </c>
      <c r="F43" s="10">
        <v>1</v>
      </c>
      <c r="G43" s="10">
        <v>1</v>
      </c>
      <c r="H43" s="54" t="str">
        <v>EUR6M17Y</v>
      </c>
      <c r="I43" s="106">
        <f t="shared" si="0"/>
        <v>20</v>
      </c>
      <c r="J43" s="2"/>
      <c r="K43" s="106"/>
    </row>
    <row r="44" spans="1:11" x14ac:dyDescent="0.25">
      <c r="A44" s="106"/>
      <c r="B44" s="106"/>
      <c r="C44" s="106"/>
      <c r="D44" s="106"/>
      <c r="E44" s="10" t="str">
        <f>+Step5_Eur6M_Config_Swap!I44</f>
        <v>EUR6M18Y#0010</v>
      </c>
      <c r="F44" s="10">
        <v>1</v>
      </c>
      <c r="G44" s="10">
        <v>1</v>
      </c>
      <c r="H44" s="54" t="str">
        <v>EUR6M18Y</v>
      </c>
      <c r="I44" s="106">
        <f t="shared" si="0"/>
        <v>21</v>
      </c>
      <c r="J44" s="48"/>
      <c r="K44" s="106"/>
    </row>
    <row r="45" spans="1:11" x14ac:dyDescent="0.25">
      <c r="A45" s="106"/>
      <c r="B45" s="106"/>
      <c r="C45" s="106"/>
      <c r="D45" s="106"/>
      <c r="E45" s="10" t="str">
        <f>+Step5_Eur6M_Config_Swap!I45</f>
        <v>EUR6M19Y#0010</v>
      </c>
      <c r="F45" s="10">
        <v>1</v>
      </c>
      <c r="G45" s="10">
        <v>1</v>
      </c>
      <c r="H45" s="54" t="str">
        <v>EUR6M19Y</v>
      </c>
      <c r="I45" s="106">
        <f t="shared" si="0"/>
        <v>22</v>
      </c>
      <c r="J45" s="49"/>
      <c r="K45" s="106"/>
    </row>
    <row r="46" spans="1:11" x14ac:dyDescent="0.25">
      <c r="A46" s="106"/>
      <c r="B46" s="106"/>
      <c r="C46" s="106"/>
      <c r="D46" s="106"/>
      <c r="E46" s="10" t="str">
        <f>+Step5_Eur6M_Config_Swap!I46</f>
        <v>EUR6M20Y#0010</v>
      </c>
      <c r="F46" s="10">
        <v>1</v>
      </c>
      <c r="G46" s="10">
        <v>1</v>
      </c>
      <c r="H46" s="54" t="str">
        <v>EUR6M20Y</v>
      </c>
      <c r="I46" s="106">
        <f t="shared" si="0"/>
        <v>23</v>
      </c>
      <c r="J46" s="106"/>
      <c r="K46" s="106"/>
    </row>
    <row r="47" spans="1:11" x14ac:dyDescent="0.25">
      <c r="A47" s="106"/>
      <c r="B47" s="106"/>
      <c r="C47" s="106"/>
      <c r="D47" s="106"/>
      <c r="E47" s="10" t="str">
        <f>+Step5_Eur6M_Config_Swap!I47</f>
        <v>EUR6M21Y#0010</v>
      </c>
      <c r="F47" s="10">
        <v>1</v>
      </c>
      <c r="G47" s="10">
        <v>1</v>
      </c>
      <c r="H47" s="54" t="str">
        <v>EUR6M21Y</v>
      </c>
      <c r="I47" s="106">
        <f t="shared" si="0"/>
        <v>24</v>
      </c>
      <c r="J47" s="2"/>
      <c r="K47" s="106"/>
    </row>
    <row r="48" spans="1:11" x14ac:dyDescent="0.25">
      <c r="A48" s="106"/>
      <c r="B48" s="106"/>
      <c r="C48" s="106"/>
      <c r="D48" s="106"/>
      <c r="E48" s="10" t="str">
        <f>+Step5_Eur6M_Config_Swap!I48</f>
        <v>EUR6M22Y#0010</v>
      </c>
      <c r="F48" s="10">
        <v>1</v>
      </c>
      <c r="G48" s="10">
        <v>1</v>
      </c>
      <c r="H48" s="54" t="str">
        <v>EUR6M22Y</v>
      </c>
      <c r="I48" s="106">
        <f t="shared" si="0"/>
        <v>25</v>
      </c>
      <c r="J48" s="48"/>
      <c r="K48" s="106"/>
    </row>
    <row r="49" spans="1:11" x14ac:dyDescent="0.25">
      <c r="A49" s="106"/>
      <c r="B49" s="106"/>
      <c r="C49" s="106"/>
      <c r="D49" s="106"/>
      <c r="E49" s="10" t="str">
        <f>+Step5_Eur6M_Config_Swap!I49</f>
        <v>EUR6M23Y#0010</v>
      </c>
      <c r="F49" s="10">
        <v>1</v>
      </c>
      <c r="G49" s="10">
        <v>1</v>
      </c>
      <c r="H49" s="54" t="str">
        <v>EUR6M23Y</v>
      </c>
      <c r="I49" s="106">
        <f t="shared" si="0"/>
        <v>26</v>
      </c>
      <c r="J49" s="49"/>
      <c r="K49" s="106"/>
    </row>
    <row r="50" spans="1:11" ht="57" x14ac:dyDescent="0.25">
      <c r="A50" s="106"/>
      <c r="B50" s="106"/>
      <c r="C50" s="106"/>
      <c r="D50" s="106"/>
      <c r="E50" s="10" t="str">
        <f>+Step5_Eur6M_Config_Swap!I50</f>
        <v>EUR6M24Y#0010</v>
      </c>
      <c r="F50" s="10">
        <v>1</v>
      </c>
      <c r="G50" s="10">
        <v>1</v>
      </c>
      <c r="H50" s="54" t="str">
        <v>EUR6M24Y</v>
      </c>
      <c r="I50" s="106">
        <f t="shared" si="0"/>
        <v>27</v>
      </c>
      <c r="J50" s="1"/>
      <c r="K50" s="53" t="s">
        <v>1</v>
      </c>
    </row>
    <row r="51" spans="1:11" ht="285" x14ac:dyDescent="0.25">
      <c r="A51" s="106"/>
      <c r="B51" s="106"/>
      <c r="C51" s="106"/>
      <c r="D51" s="106"/>
      <c r="E51" s="10" t="str">
        <f>+Step5_Eur6M_Config_Swap!I51</f>
        <v>EUR6M25Y#0010</v>
      </c>
      <c r="F51" s="10">
        <v>1</v>
      </c>
      <c r="G51" s="10">
        <v>1</v>
      </c>
      <c r="H51" s="54" t="str">
        <v>EUR6M25Y</v>
      </c>
      <c r="I51" s="106">
        <f t="shared" si="0"/>
        <v>28</v>
      </c>
      <c r="J51" s="1"/>
      <c r="K51" s="53" t="s">
        <v>325</v>
      </c>
    </row>
    <row r="52" spans="1:11" ht="142.5" x14ac:dyDescent="0.25">
      <c r="A52" s="106"/>
      <c r="B52" s="106"/>
      <c r="C52" s="106"/>
      <c r="D52" s="106"/>
      <c r="E52" s="10" t="str">
        <f>+Step5_Eur6M_Config_Swap!I52</f>
        <v>EUR6M26Y#0010</v>
      </c>
      <c r="F52" s="10">
        <v>1</v>
      </c>
      <c r="G52" s="10">
        <v>1</v>
      </c>
      <c r="H52" s="54" t="str">
        <v>EUR6M26Y</v>
      </c>
      <c r="I52" s="106">
        <f t="shared" si="0"/>
        <v>29</v>
      </c>
      <c r="J52" s="1"/>
      <c r="K52" s="53" t="s">
        <v>326</v>
      </c>
    </row>
    <row r="53" spans="1:11" ht="42.75" x14ac:dyDescent="0.25">
      <c r="A53" s="106"/>
      <c r="B53" s="106"/>
      <c r="C53" s="106"/>
      <c r="D53" s="106"/>
      <c r="E53" s="10" t="str">
        <f>+Step5_Eur6M_Config_Swap!I53</f>
        <v>EUR6M27Y#0010</v>
      </c>
      <c r="F53" s="10">
        <v>1</v>
      </c>
      <c r="G53" s="10">
        <v>1</v>
      </c>
      <c r="H53" s="54" t="str">
        <v>EUR6M27Y</v>
      </c>
      <c r="I53" s="106">
        <f t="shared" si="0"/>
        <v>30</v>
      </c>
      <c r="J53" s="1"/>
      <c r="K53" s="53" t="s">
        <v>327</v>
      </c>
    </row>
    <row r="54" spans="1:11" ht="99.75" x14ac:dyDescent="0.25">
      <c r="A54" s="106"/>
      <c r="B54" s="106"/>
      <c r="C54" s="106"/>
      <c r="D54" s="106"/>
      <c r="E54" s="10" t="str">
        <f>+Step5_Eur6M_Config_Swap!I54</f>
        <v>EUR6M28Y#0010</v>
      </c>
      <c r="F54" s="10">
        <v>1</v>
      </c>
      <c r="G54" s="10">
        <v>1</v>
      </c>
      <c r="H54" s="54" t="str">
        <v>EUR6M28Y</v>
      </c>
      <c r="I54" s="106">
        <f t="shared" si="0"/>
        <v>31</v>
      </c>
      <c r="J54" s="1"/>
      <c r="K54" s="53" t="s">
        <v>328</v>
      </c>
    </row>
    <row r="55" spans="1:11" ht="42.75" x14ac:dyDescent="0.25">
      <c r="A55" s="106"/>
      <c r="B55" s="106"/>
      <c r="C55" s="106"/>
      <c r="D55" s="106"/>
      <c r="E55" s="10" t="str">
        <f>+Step5_Eur6M_Config_Swap!I55</f>
        <v>EUR6M29Y#0010</v>
      </c>
      <c r="F55" s="10">
        <v>1</v>
      </c>
      <c r="G55" s="10">
        <v>1</v>
      </c>
      <c r="H55" s="54" t="str">
        <v>EUR6M29Y</v>
      </c>
      <c r="I55" s="106">
        <f t="shared" si="0"/>
        <v>32</v>
      </c>
      <c r="J55" s="1"/>
      <c r="K55" s="53" t="s">
        <v>330</v>
      </c>
    </row>
    <row r="56" spans="1:11" ht="42.75" x14ac:dyDescent="0.25">
      <c r="A56" s="106"/>
      <c r="B56" s="106"/>
      <c r="C56" s="106"/>
      <c r="D56" s="106"/>
      <c r="E56" s="10" t="str">
        <f>+Step5_Eur6M_Config_Swap!I56</f>
        <v>EUR6M30Y#0010</v>
      </c>
      <c r="F56" s="10">
        <v>1</v>
      </c>
      <c r="G56" s="10">
        <v>1</v>
      </c>
      <c r="H56" s="54" t="str">
        <v>EUR6M30Y</v>
      </c>
      <c r="I56" s="106">
        <f t="shared" si="0"/>
        <v>33</v>
      </c>
      <c r="J56" s="1"/>
      <c r="K56" s="53" t="s">
        <v>332</v>
      </c>
    </row>
    <row r="57" spans="1:11" ht="99.75" x14ac:dyDescent="0.25">
      <c r="A57" s="106"/>
      <c r="B57" s="106"/>
      <c r="C57" s="106"/>
      <c r="D57" s="106"/>
      <c r="E57" s="10" t="str">
        <f>+Step5_Eur6M_Config_Swap!I57</f>
        <v>EUR6M35Y#0010</v>
      </c>
      <c r="F57" s="10">
        <v>1</v>
      </c>
      <c r="G57" s="10">
        <v>1</v>
      </c>
      <c r="H57" s="54" t="str">
        <v>EUR6M35Y</v>
      </c>
      <c r="I57" s="106">
        <f t="shared" si="0"/>
        <v>34</v>
      </c>
      <c r="J57" s="1"/>
      <c r="K57" s="53" t="s">
        <v>334</v>
      </c>
    </row>
    <row r="58" spans="1:11" ht="142.5" x14ac:dyDescent="0.25">
      <c r="A58" s="106"/>
      <c r="B58" s="106"/>
      <c r="C58" s="106"/>
      <c r="D58" s="106"/>
      <c r="E58" s="10" t="str">
        <f>+Step5_Eur6M_Config_Swap!I58</f>
        <v>EUR6M40Y#0010</v>
      </c>
      <c r="F58" s="10">
        <v>1</v>
      </c>
      <c r="G58" s="10">
        <v>1</v>
      </c>
      <c r="H58" s="54" t="str">
        <v>EUR6M40Y</v>
      </c>
      <c r="I58" s="106">
        <f t="shared" si="0"/>
        <v>35</v>
      </c>
      <c r="J58" s="1"/>
      <c r="K58" s="53" t="s">
        <v>336</v>
      </c>
    </row>
    <row r="59" spans="1:11" ht="213.75" x14ac:dyDescent="0.25">
      <c r="A59" s="106"/>
      <c r="B59" s="106"/>
      <c r="C59" s="106"/>
      <c r="D59" s="106"/>
      <c r="E59" s="10" t="str">
        <f>+Step5_Eur6M_Config_Swap!I59</f>
        <v>EUR6M50Y#0010</v>
      </c>
      <c r="F59" s="10">
        <v>1</v>
      </c>
      <c r="G59" s="10">
        <v>1</v>
      </c>
      <c r="H59" s="54" t="str">
        <v>EUR6M50Y</v>
      </c>
      <c r="I59" s="106">
        <f t="shared" si="0"/>
        <v>36</v>
      </c>
      <c r="J59" s="1"/>
      <c r="K59" s="53" t="s">
        <v>338</v>
      </c>
    </row>
    <row r="60" spans="1:11" ht="71.25" x14ac:dyDescent="0.25">
      <c r="A60" s="106"/>
      <c r="B60" s="106"/>
      <c r="C60" s="106"/>
      <c r="D60" s="106"/>
      <c r="E60" s="10" t="str">
        <f>+Step5_Eur6M_Config_Swap!I60</f>
        <v>EUR6M60Y#0010</v>
      </c>
      <c r="F60" s="10">
        <v>1</v>
      </c>
      <c r="G60" s="10">
        <v>1</v>
      </c>
      <c r="H60" s="54" t="str">
        <v>EUR6M60Y</v>
      </c>
      <c r="I60" s="106">
        <f t="shared" si="0"/>
        <v>37</v>
      </c>
      <c r="J60" s="1"/>
      <c r="K60" s="53" t="s">
        <v>5</v>
      </c>
    </row>
    <row r="61" spans="1:11" ht="57" x14ac:dyDescent="0.25">
      <c r="A61" s="106"/>
      <c r="B61" s="106"/>
      <c r="C61" s="106"/>
      <c r="D61" s="106"/>
      <c r="E61" s="10">
        <f>+Step5_Eur6M_Config_Swap!I61</f>
        <v>0</v>
      </c>
      <c r="F61" s="10">
        <v>1</v>
      </c>
      <c r="G61" s="10">
        <v>1</v>
      </c>
      <c r="H61" s="54"/>
      <c r="I61" s="106"/>
      <c r="J61" s="1"/>
      <c r="K61" s="53" t="s">
        <v>7</v>
      </c>
    </row>
    <row r="62" spans="1:11" ht="28.5" x14ac:dyDescent="0.25">
      <c r="A62" s="106"/>
      <c r="B62" s="106"/>
      <c r="C62" s="106"/>
      <c r="D62" s="106"/>
      <c r="E62" s="10">
        <f>+Step5_Eur6M_Config_Swap!I62</f>
        <v>0</v>
      </c>
      <c r="F62" s="10">
        <v>1</v>
      </c>
      <c r="G62" s="10">
        <v>1</v>
      </c>
      <c r="H62" s="54"/>
      <c r="I62" s="106"/>
      <c r="J62" s="1"/>
      <c r="K62" s="53" t="s">
        <v>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16"/>
  <sheetViews>
    <sheetView topLeftCell="C15" workbookViewId="0">
      <selection activeCell="I37" sqref="I37"/>
    </sheetView>
  </sheetViews>
  <sheetFormatPr defaultRowHeight="15" x14ac:dyDescent="0.25"/>
  <cols>
    <col min="1" max="1" width="45.42578125" customWidth="1"/>
    <col min="2" max="2" width="36.28515625" customWidth="1"/>
    <col min="4" max="4" width="38.28515625" customWidth="1"/>
    <col min="5" max="5" width="28.42578125" customWidth="1"/>
    <col min="6" max="6" width="16.85546875" customWidth="1"/>
    <col min="8" max="8" width="47.28515625" customWidth="1"/>
    <col min="9" max="9" width="13.140625" bestFit="1" customWidth="1"/>
    <col min="10" max="10" width="25" customWidth="1"/>
    <col min="13" max="13" width="14.42578125" customWidth="1"/>
    <col min="14" max="14" width="10.5703125" bestFit="1" customWidth="1"/>
  </cols>
  <sheetData>
    <row r="1" spans="1:15" x14ac:dyDescent="0.25">
      <c r="A1" s="106" t="s">
        <v>285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</row>
    <row r="2" spans="1:15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1:15" ht="15.75" thickBot="1" x14ac:dyDescent="0.3">
      <c r="A3" s="49" t="s">
        <v>315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4" spans="1:15" ht="15.75" thickBot="1" x14ac:dyDescent="0.3">
      <c r="A4" s="50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</row>
    <row r="5" spans="1:15" x14ac:dyDescent="0.25">
      <c r="A5" s="52" t="s">
        <v>11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A6" s="51" t="s">
        <v>316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7" spans="1:15" x14ac:dyDescent="0.25">
      <c r="A7" s="52" t="s">
        <v>13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</row>
    <row r="8" spans="1:15" x14ac:dyDescent="0.25">
      <c r="A8" s="52" t="s">
        <v>317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</row>
    <row r="9" spans="1:15" x14ac:dyDescent="0.25">
      <c r="A9" s="52" t="s">
        <v>228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</row>
    <row r="10" spans="1:15" x14ac:dyDescent="0.25">
      <c r="A10" s="51" t="s">
        <v>289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</row>
    <row r="11" spans="1:15" x14ac:dyDescent="0.25">
      <c r="A11" s="52" t="s">
        <v>231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</row>
    <row r="12" spans="1:15" x14ac:dyDescent="0.25">
      <c r="A12" s="51" t="s">
        <v>318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</row>
    <row r="13" spans="1:15" x14ac:dyDescent="0.25">
      <c r="A13" s="51" t="s">
        <v>319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</row>
    <row r="14" spans="1:15" x14ac:dyDescent="0.25">
      <c r="A14" s="52" t="s">
        <v>320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</row>
    <row r="15" spans="1:15" x14ac:dyDescent="0.25">
      <c r="A15" s="52" t="s">
        <v>321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</row>
    <row r="16" spans="1:15" x14ac:dyDescent="0.25">
      <c r="A16" s="52" t="s">
        <v>322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</row>
    <row r="17" spans="1:15" x14ac:dyDescent="0.25">
      <c r="A17" s="52" t="s">
        <v>15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</row>
    <row r="18" spans="1:15" x14ac:dyDescent="0.25">
      <c r="A18" s="51" t="s">
        <v>16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</row>
    <row r="19" spans="1:15" ht="15.75" thickBot="1" x14ac:dyDescent="0.3">
      <c r="A19" s="52" t="s">
        <v>17</v>
      </c>
      <c r="B19" s="106"/>
      <c r="C19" s="106"/>
      <c r="D19" s="106"/>
      <c r="E19" s="106"/>
      <c r="F19" s="106"/>
      <c r="G19" s="106"/>
      <c r="H19" s="78" t="str">
        <f>_xll.ohRangeRetrieveError(H21)</f>
        <v/>
      </c>
      <c r="I19" s="78" t="str">
        <f>_xll.ohRangeRetrieveError(I21)</f>
        <v/>
      </c>
      <c r="J19" s="106"/>
      <c r="K19" s="106"/>
      <c r="L19" s="106"/>
      <c r="M19" s="106"/>
      <c r="N19" s="106"/>
      <c r="O19" s="106"/>
    </row>
    <row r="20" spans="1:15" ht="26.25" x14ac:dyDescent="0.25">
      <c r="A20" s="48"/>
      <c r="B20" s="106"/>
      <c r="C20" s="106"/>
      <c r="D20" s="106"/>
      <c r="E20" s="56" t="s">
        <v>341</v>
      </c>
      <c r="F20" s="57" t="str">
        <f t="array" ref="F20">_xll.qlPiecewiseYieldCurve(F22,F23,F24,_xll.ohPack(Ste6_Eur6M_RateHelperSelection!H24:H60),F25,,,F28,F26,F27,F29,F30)</f>
        <v>Swap_6M#0010</v>
      </c>
      <c r="G20" s="106"/>
      <c r="H20" s="75" t="s">
        <v>351</v>
      </c>
      <c r="I20" s="76" t="s">
        <v>352</v>
      </c>
      <c r="J20" s="106"/>
      <c r="K20" s="140" t="s">
        <v>26</v>
      </c>
      <c r="L20" s="140" t="s">
        <v>32</v>
      </c>
      <c r="M20" s="140" t="s">
        <v>172</v>
      </c>
      <c r="N20" s="106"/>
      <c r="O20" s="106"/>
    </row>
    <row r="21" spans="1:15" ht="15.75" thickBot="1" x14ac:dyDescent="0.3">
      <c r="A21" s="49" t="s">
        <v>18</v>
      </c>
      <c r="B21" s="106"/>
      <c r="C21" s="106"/>
      <c r="D21" s="106"/>
      <c r="E21" s="58" t="s">
        <v>252</v>
      </c>
      <c r="F21" s="59" t="str">
        <f>_xll.ohRangeRetrieveError(F20)</f>
        <v/>
      </c>
      <c r="G21" s="106"/>
      <c r="H21" s="18">
        <f t="array" ref="H21:H77">_xll.qlPiecewiseYieldCurveDates(F20)</f>
        <v>42235</v>
      </c>
      <c r="I21" s="77">
        <f t="array" ref="I21:I77">_xll.qlPiecewiseYieldCurveData(F20)</f>
        <v>1</v>
      </c>
      <c r="J21" s="106"/>
      <c r="K21" s="141">
        <v>42419</v>
      </c>
      <c r="L21" s="142">
        <v>42235</v>
      </c>
      <c r="M21" s="143">
        <v>0.99976494400000004</v>
      </c>
      <c r="N21" s="106"/>
      <c r="O21" s="106"/>
    </row>
    <row r="22" spans="1:15" x14ac:dyDescent="0.25">
      <c r="A22" s="106"/>
      <c r="B22" s="106"/>
      <c r="C22" s="106"/>
      <c r="D22" s="106"/>
      <c r="E22" s="56" t="s">
        <v>342</v>
      </c>
      <c r="F22" s="60" t="s">
        <v>1558</v>
      </c>
      <c r="G22" s="106"/>
      <c r="H22" s="18">
        <v>42419</v>
      </c>
      <c r="I22" s="77">
        <v>0.99976494415313033</v>
      </c>
      <c r="J22" s="106"/>
      <c r="K22" s="141">
        <v>42509</v>
      </c>
      <c r="L22" s="142">
        <v>42235</v>
      </c>
      <c r="M22" s="143">
        <v>0.99966514900000003</v>
      </c>
      <c r="N22" s="88"/>
      <c r="O22" s="106"/>
    </row>
    <row r="23" spans="1:15" ht="28.5" x14ac:dyDescent="0.25">
      <c r="A23" s="2" t="s">
        <v>323</v>
      </c>
      <c r="B23" s="106"/>
      <c r="C23" s="106"/>
      <c r="D23" s="106"/>
      <c r="E23" s="61" t="s">
        <v>324</v>
      </c>
      <c r="F23" s="62">
        <v>2</v>
      </c>
      <c r="G23" s="106"/>
      <c r="H23" s="18">
        <v>42509</v>
      </c>
      <c r="I23" s="77">
        <v>0.99966514907332904</v>
      </c>
      <c r="J23" s="106"/>
      <c r="K23" s="141">
        <v>42601</v>
      </c>
      <c r="L23" s="142">
        <v>42235</v>
      </c>
      <c r="M23" s="143">
        <v>0.99951228999999997</v>
      </c>
      <c r="N23" s="88"/>
      <c r="O23" s="106"/>
    </row>
    <row r="24" spans="1:15" x14ac:dyDescent="0.25">
      <c r="A24" s="48"/>
      <c r="B24" s="106"/>
      <c r="C24" s="106"/>
      <c r="D24" s="106"/>
      <c r="E24" s="61" t="s">
        <v>239</v>
      </c>
      <c r="F24" s="62" t="s">
        <v>249</v>
      </c>
      <c r="G24" s="106"/>
      <c r="H24" s="18">
        <v>42601</v>
      </c>
      <c r="I24" s="77">
        <v>0.99951228965768979</v>
      </c>
      <c r="J24" s="106"/>
      <c r="K24" s="141">
        <v>42786</v>
      </c>
      <c r="L24" s="142">
        <v>42235</v>
      </c>
      <c r="M24" s="143">
        <v>0.99906049200000002</v>
      </c>
      <c r="N24" s="88"/>
      <c r="O24" s="106"/>
    </row>
    <row r="25" spans="1:15" x14ac:dyDescent="0.25">
      <c r="A25" s="49" t="s">
        <v>20</v>
      </c>
      <c r="B25" s="106"/>
      <c r="C25" s="106"/>
      <c r="D25" s="106"/>
      <c r="E25" s="61" t="s">
        <v>245</v>
      </c>
      <c r="F25" s="62" t="s">
        <v>251</v>
      </c>
      <c r="G25" s="106"/>
      <c r="H25" s="18">
        <v>42786</v>
      </c>
      <c r="I25" s="77">
        <v>0.99906049230172667</v>
      </c>
      <c r="J25" s="106"/>
      <c r="K25" s="141">
        <v>42968</v>
      </c>
      <c r="L25" s="142">
        <v>42235</v>
      </c>
      <c r="M25" s="143">
        <v>0.99823788899999999</v>
      </c>
      <c r="N25" s="88"/>
      <c r="O25" s="106"/>
    </row>
    <row r="26" spans="1:15" x14ac:dyDescent="0.25">
      <c r="A26" s="106"/>
      <c r="B26" s="106"/>
      <c r="C26" s="106"/>
      <c r="D26" s="106"/>
      <c r="E26" s="61" t="s">
        <v>335</v>
      </c>
      <c r="F26" s="62" t="s">
        <v>339</v>
      </c>
      <c r="G26" s="106"/>
      <c r="H26" s="18">
        <v>42968</v>
      </c>
      <c r="I26" s="77">
        <v>0.99823788882367537</v>
      </c>
      <c r="J26" s="106"/>
      <c r="K26" s="141">
        <v>43332</v>
      </c>
      <c r="L26" s="142">
        <v>42235</v>
      </c>
      <c r="M26" s="143">
        <v>0.99503421800000003</v>
      </c>
      <c r="N26" s="88"/>
      <c r="O26" s="106"/>
    </row>
    <row r="27" spans="1:15" x14ac:dyDescent="0.25">
      <c r="A27" s="2" t="s">
        <v>21</v>
      </c>
      <c r="B27" s="106"/>
      <c r="C27" s="106"/>
      <c r="D27" s="106"/>
      <c r="E27" s="61" t="s">
        <v>337</v>
      </c>
      <c r="F27" s="62" t="s">
        <v>340</v>
      </c>
      <c r="G27" s="106"/>
      <c r="H27" s="18">
        <v>43332</v>
      </c>
      <c r="I27" s="77">
        <v>0.99503132956233731</v>
      </c>
      <c r="J27" s="106"/>
      <c r="K27" s="141">
        <v>43696</v>
      </c>
      <c r="L27" s="142">
        <v>42235</v>
      </c>
      <c r="M27" s="143">
        <v>0.98914926400000003</v>
      </c>
      <c r="N27" s="88"/>
      <c r="O27" s="106"/>
    </row>
    <row r="28" spans="1:15" x14ac:dyDescent="0.25">
      <c r="A28" s="48"/>
      <c r="B28" s="106"/>
      <c r="C28" s="106"/>
      <c r="D28" s="106"/>
      <c r="E28" s="61" t="s">
        <v>333</v>
      </c>
      <c r="F28" s="62"/>
      <c r="G28" s="106"/>
      <c r="H28" s="18">
        <v>43696</v>
      </c>
      <c r="I28" s="77">
        <v>0.9891463664392206</v>
      </c>
      <c r="J28" s="106"/>
      <c r="K28" s="141">
        <v>44062</v>
      </c>
      <c r="L28" s="142">
        <v>42235</v>
      </c>
      <c r="M28" s="143">
        <v>0.98045526699999996</v>
      </c>
      <c r="N28" s="88"/>
      <c r="O28" s="106"/>
    </row>
    <row r="29" spans="1:15" x14ac:dyDescent="0.25">
      <c r="A29" s="49" t="s">
        <v>22</v>
      </c>
      <c r="B29" s="106"/>
      <c r="C29" s="106"/>
      <c r="D29" s="106"/>
      <c r="E29" s="61" t="s">
        <v>4</v>
      </c>
      <c r="F29" s="62"/>
      <c r="G29" s="106"/>
      <c r="H29" s="18">
        <v>44062</v>
      </c>
      <c r="I29" s="77">
        <v>0.98044323251879029</v>
      </c>
      <c r="J29" s="106"/>
      <c r="K29" s="141">
        <v>44427</v>
      </c>
      <c r="L29" s="142">
        <v>42235</v>
      </c>
      <c r="M29" s="143">
        <v>0.96916182399999995</v>
      </c>
      <c r="N29" s="88"/>
      <c r="O29" s="106"/>
    </row>
    <row r="30" spans="1:15" ht="15.75" thickBot="1" x14ac:dyDescent="0.3">
      <c r="A30" s="1" t="s">
        <v>0</v>
      </c>
      <c r="B30" s="53" t="s">
        <v>1</v>
      </c>
      <c r="C30" s="106"/>
      <c r="D30" s="106"/>
      <c r="E30" s="58" t="s">
        <v>6</v>
      </c>
      <c r="F30" s="63"/>
      <c r="G30" s="106"/>
      <c r="H30" s="18">
        <v>44427</v>
      </c>
      <c r="I30" s="77">
        <v>0.96912638963168196</v>
      </c>
      <c r="J30" s="106"/>
      <c r="K30" s="141">
        <v>44792</v>
      </c>
      <c r="L30" s="142">
        <v>42235</v>
      </c>
      <c r="M30" s="143">
        <v>0.95529375599999999</v>
      </c>
      <c r="N30" s="88"/>
      <c r="O30" s="106"/>
    </row>
    <row r="31" spans="1:15" ht="57.75" thickBot="1" x14ac:dyDescent="0.3">
      <c r="A31" s="1" t="s">
        <v>324</v>
      </c>
      <c r="B31" s="53" t="s">
        <v>325</v>
      </c>
      <c r="C31" s="106"/>
      <c r="D31" s="106"/>
      <c r="E31" s="1"/>
      <c r="F31" s="106"/>
      <c r="G31" s="106"/>
      <c r="H31" s="18">
        <v>44792</v>
      </c>
      <c r="I31" s="77">
        <v>0.95525034146271137</v>
      </c>
      <c r="J31" s="106"/>
      <c r="K31" s="141">
        <v>45159</v>
      </c>
      <c r="L31" s="142">
        <v>42235</v>
      </c>
      <c r="M31" s="143">
        <v>0.93958761999999996</v>
      </c>
      <c r="N31" s="88"/>
      <c r="O31" s="106"/>
    </row>
    <row r="32" spans="1:15" ht="29.25" thickBot="1" x14ac:dyDescent="0.3">
      <c r="A32" s="1" t="s">
        <v>239</v>
      </c>
      <c r="B32" s="53" t="s">
        <v>326</v>
      </c>
      <c r="C32" s="106"/>
      <c r="D32" s="106"/>
      <c r="E32" s="64" t="s">
        <v>343</v>
      </c>
      <c r="F32" s="65" t="str">
        <f>_xll.qlTermStructureCalendar($F$20)</f>
        <v>TARGET</v>
      </c>
      <c r="G32" s="106"/>
      <c r="H32" s="18">
        <v>45159</v>
      </c>
      <c r="I32" s="77">
        <v>0.93953595461174344</v>
      </c>
      <c r="J32" s="144"/>
      <c r="K32" s="141">
        <v>45523</v>
      </c>
      <c r="L32" s="142">
        <v>42235</v>
      </c>
      <c r="M32" s="143">
        <v>0.92277337800000003</v>
      </c>
      <c r="N32" s="88"/>
      <c r="O32" s="106"/>
    </row>
    <row r="33" spans="1:15" ht="15.75" thickBot="1" x14ac:dyDescent="0.3">
      <c r="A33" s="1" t="s">
        <v>299</v>
      </c>
      <c r="B33" s="53" t="s">
        <v>327</v>
      </c>
      <c r="C33" s="106"/>
      <c r="D33" s="106"/>
      <c r="E33" s="66" t="s">
        <v>344</v>
      </c>
      <c r="F33" s="65" t="str">
        <f>_xll.qlTermStructureDayCounter($F$20)</f>
        <v>Actual/360</v>
      </c>
      <c r="G33" s="106"/>
      <c r="H33" s="18">
        <v>45523</v>
      </c>
      <c r="I33" s="77">
        <v>0.92271420912154811</v>
      </c>
      <c r="J33" s="106"/>
      <c r="K33" s="141">
        <v>45888</v>
      </c>
      <c r="L33" s="142">
        <v>42235</v>
      </c>
      <c r="M33" s="143">
        <v>0.90533549099999999</v>
      </c>
      <c r="N33" s="88"/>
      <c r="O33" s="106"/>
    </row>
    <row r="34" spans="1:15" ht="29.25" thickBot="1" x14ac:dyDescent="0.3">
      <c r="A34" s="1" t="s">
        <v>245</v>
      </c>
      <c r="B34" s="53" t="s">
        <v>328</v>
      </c>
      <c r="C34" s="106"/>
      <c r="D34" s="106"/>
      <c r="E34" s="66" t="s">
        <v>345</v>
      </c>
      <c r="F34" s="73">
        <f>_xll.qlTermStructureReferenceDate($F$20)</f>
        <v>42235</v>
      </c>
      <c r="G34" s="106"/>
      <c r="H34" s="18">
        <v>45888</v>
      </c>
      <c r="I34" s="77">
        <v>0.905315447520321</v>
      </c>
      <c r="J34" s="106"/>
      <c r="K34" s="141">
        <v>46253</v>
      </c>
      <c r="L34" s="142">
        <v>42235</v>
      </c>
      <c r="M34" s="143">
        <v>0.88757578999999998</v>
      </c>
      <c r="N34" s="88"/>
      <c r="O34" s="106"/>
    </row>
    <row r="35" spans="1:15" ht="15.75" thickBot="1" x14ac:dyDescent="0.3">
      <c r="A35" s="1" t="s">
        <v>329</v>
      </c>
      <c r="B35" s="53" t="s">
        <v>330</v>
      </c>
      <c r="C35" s="106"/>
      <c r="D35" s="78" t="str">
        <f>_xll.ohRangeRetrieveError(F35)</f>
        <v/>
      </c>
      <c r="E35" s="66" t="s">
        <v>346</v>
      </c>
      <c r="F35" s="73">
        <f>_xll.qlTermStructureMaxDate(F20,F34)</f>
        <v>64150</v>
      </c>
      <c r="G35" s="106"/>
      <c r="H35" s="18">
        <v>46253</v>
      </c>
      <c r="I35" s="77">
        <v>0.88749806420811062</v>
      </c>
      <c r="J35" s="106"/>
      <c r="K35" s="141">
        <v>46618</v>
      </c>
      <c r="L35" s="142">
        <v>42235</v>
      </c>
      <c r="M35" s="143">
        <v>0.86968071700000005</v>
      </c>
      <c r="N35" s="88"/>
      <c r="O35" s="106"/>
    </row>
    <row r="36" spans="1:15" x14ac:dyDescent="0.25">
      <c r="A36" s="1" t="s">
        <v>331</v>
      </c>
      <c r="B36" s="53" t="s">
        <v>332</v>
      </c>
      <c r="C36" s="106"/>
      <c r="D36" s="106"/>
      <c r="E36" s="67" t="s">
        <v>347</v>
      </c>
      <c r="F36" s="74">
        <f>_xll.qlTermStructureSettlementDays($F$20)</f>
        <v>2</v>
      </c>
      <c r="G36" s="106"/>
      <c r="H36" s="18">
        <v>46618</v>
      </c>
      <c r="I36" s="77">
        <v>0.86959834116546031</v>
      </c>
      <c r="J36" s="106"/>
      <c r="K36" s="141">
        <v>46986</v>
      </c>
      <c r="L36" s="142">
        <v>42235</v>
      </c>
      <c r="M36" s="143">
        <v>0.85185759599999999</v>
      </c>
      <c r="N36" s="88"/>
      <c r="O36" s="106"/>
    </row>
    <row r="37" spans="1:15" ht="28.5" x14ac:dyDescent="0.25">
      <c r="A37" s="1" t="s">
        <v>333</v>
      </c>
      <c r="B37" s="53" t="s">
        <v>334</v>
      </c>
      <c r="C37" s="106"/>
      <c r="D37" s="106"/>
      <c r="E37" s="68" t="s">
        <v>348</v>
      </c>
      <c r="F37" s="69">
        <f>_xll.qlYieldTSDiscount(F20,F34)</f>
        <v>1</v>
      </c>
      <c r="G37" s="106"/>
      <c r="H37" s="18">
        <v>46986</v>
      </c>
      <c r="I37" s="77">
        <v>0.8517609497409937</v>
      </c>
      <c r="J37" s="106"/>
      <c r="K37" s="141">
        <v>47350</v>
      </c>
      <c r="L37" s="142">
        <v>42235</v>
      </c>
      <c r="M37" s="143">
        <v>0.83464554000000002</v>
      </c>
      <c r="N37" s="88"/>
      <c r="O37" s="106"/>
    </row>
    <row r="38" spans="1:15" ht="28.5" x14ac:dyDescent="0.25">
      <c r="A38" s="1" t="s">
        <v>335</v>
      </c>
      <c r="B38" s="53" t="s">
        <v>336</v>
      </c>
      <c r="C38" s="106"/>
      <c r="D38" s="106"/>
      <c r="E38" s="66" t="s">
        <v>349</v>
      </c>
      <c r="F38" s="70"/>
      <c r="G38" s="106"/>
      <c r="H38" s="18">
        <v>47350</v>
      </c>
      <c r="I38" s="77">
        <v>0.83453721169135342</v>
      </c>
      <c r="J38" s="106"/>
      <c r="K38" s="141">
        <v>47714</v>
      </c>
      <c r="L38" s="142">
        <v>42235</v>
      </c>
      <c r="M38" s="143">
        <v>0.81782005300000005</v>
      </c>
      <c r="N38" s="88"/>
      <c r="O38" s="106"/>
    </row>
    <row r="39" spans="1:15" ht="43.5" thickBot="1" x14ac:dyDescent="0.3">
      <c r="A39" s="1" t="s">
        <v>337</v>
      </c>
      <c r="B39" s="53" t="s">
        <v>338</v>
      </c>
      <c r="C39" s="106"/>
      <c r="D39" s="106"/>
      <c r="E39" s="71" t="s">
        <v>350</v>
      </c>
      <c r="F39" s="72"/>
      <c r="G39" s="106"/>
      <c r="H39" s="18">
        <v>47714</v>
      </c>
      <c r="I39" s="77">
        <v>0.81772765458645047</v>
      </c>
      <c r="J39" s="106"/>
      <c r="K39" s="141">
        <v>48079</v>
      </c>
      <c r="L39" s="142">
        <v>42235</v>
      </c>
      <c r="M39" s="143">
        <v>0.80147542199999999</v>
      </c>
      <c r="N39" s="88"/>
      <c r="O39" s="106"/>
    </row>
    <row r="40" spans="1:15" x14ac:dyDescent="0.25">
      <c r="A40" s="1" t="s">
        <v>4</v>
      </c>
      <c r="B40" s="53" t="s">
        <v>5</v>
      </c>
      <c r="C40" s="106"/>
      <c r="D40" s="106"/>
      <c r="E40" s="106"/>
      <c r="F40" s="106"/>
      <c r="G40" s="106"/>
      <c r="H40" s="18">
        <v>48079</v>
      </c>
      <c r="I40" s="77">
        <v>0.80136880113178621</v>
      </c>
      <c r="J40" s="106"/>
      <c r="K40" s="141">
        <v>48445</v>
      </c>
      <c r="L40" s="142">
        <v>42235</v>
      </c>
      <c r="M40" s="143">
        <v>0.78580234000000004</v>
      </c>
      <c r="N40" s="88"/>
      <c r="O40" s="106"/>
    </row>
    <row r="41" spans="1:15" x14ac:dyDescent="0.25">
      <c r="A41" s="1" t="s">
        <v>6</v>
      </c>
      <c r="B41" s="53" t="s">
        <v>7</v>
      </c>
      <c r="C41" s="106"/>
      <c r="D41" s="106"/>
      <c r="E41" s="106"/>
      <c r="F41" s="106"/>
      <c r="G41" s="106"/>
      <c r="H41" s="18">
        <v>48445</v>
      </c>
      <c r="I41" s="77">
        <v>0.78566793490879228</v>
      </c>
      <c r="J41" s="106"/>
      <c r="K41" s="141">
        <v>48810</v>
      </c>
      <c r="L41" s="142">
        <v>42235</v>
      </c>
      <c r="M41" s="143">
        <v>0.77093140599999999</v>
      </c>
      <c r="N41" s="88"/>
      <c r="O41" s="106"/>
    </row>
    <row r="42" spans="1:15" x14ac:dyDescent="0.25">
      <c r="A42" s="1" t="s">
        <v>8</v>
      </c>
      <c r="B42" s="53" t="s">
        <v>9</v>
      </c>
      <c r="C42" s="106"/>
      <c r="D42" s="106"/>
      <c r="E42" s="106"/>
      <c r="F42" s="106"/>
      <c r="G42" s="106"/>
      <c r="H42" s="18">
        <v>48810</v>
      </c>
      <c r="I42" s="77">
        <v>0.77078931572234421</v>
      </c>
      <c r="J42" s="106"/>
      <c r="K42" s="141">
        <v>49177</v>
      </c>
      <c r="L42" s="142">
        <v>42235</v>
      </c>
      <c r="M42" s="143">
        <v>0.75647723499999997</v>
      </c>
      <c r="N42" s="88"/>
      <c r="O42" s="106"/>
    </row>
    <row r="43" spans="1:15" x14ac:dyDescent="0.25">
      <c r="A43" s="106"/>
      <c r="B43" s="106"/>
      <c r="C43" s="106"/>
      <c r="D43" s="106"/>
      <c r="E43" s="106"/>
      <c r="F43" s="106"/>
      <c r="G43" s="106"/>
      <c r="H43" s="18">
        <v>49177</v>
      </c>
      <c r="I43" s="77">
        <v>0.75633249933049018</v>
      </c>
      <c r="J43" s="106"/>
      <c r="K43" s="141">
        <v>49541</v>
      </c>
      <c r="L43" s="142">
        <v>42235</v>
      </c>
      <c r="M43" s="143">
        <v>0.74302206299999995</v>
      </c>
      <c r="N43" s="88"/>
      <c r="O43" s="106"/>
    </row>
    <row r="44" spans="1:15" x14ac:dyDescent="0.25">
      <c r="A44" s="106"/>
      <c r="B44" s="106"/>
      <c r="C44" s="106"/>
      <c r="D44" s="106"/>
      <c r="E44" s="106"/>
      <c r="F44" s="106"/>
      <c r="G44" s="106"/>
      <c r="H44" s="18">
        <v>49541</v>
      </c>
      <c r="I44" s="77">
        <v>0.74288255145330007</v>
      </c>
      <c r="J44" s="106"/>
      <c r="K44" s="141">
        <v>49906</v>
      </c>
      <c r="L44" s="142">
        <v>42235</v>
      </c>
      <c r="M44" s="143">
        <v>0.73024576600000002</v>
      </c>
      <c r="N44" s="88"/>
      <c r="O44" s="106"/>
    </row>
    <row r="45" spans="1:15" x14ac:dyDescent="0.25">
      <c r="A45" s="106"/>
      <c r="B45" s="106"/>
      <c r="C45" s="106"/>
      <c r="D45" s="106"/>
      <c r="E45" s="106"/>
      <c r="F45" s="106"/>
      <c r="G45" s="106"/>
      <c r="H45" s="18">
        <v>49906</v>
      </c>
      <c r="I45" s="77">
        <v>0.73011038464522282</v>
      </c>
      <c r="J45" s="106"/>
      <c r="K45" s="141">
        <v>50271</v>
      </c>
      <c r="L45" s="142">
        <v>42235</v>
      </c>
      <c r="M45" s="143">
        <v>0.71802300600000002</v>
      </c>
      <c r="N45" s="88"/>
      <c r="O45" s="106"/>
    </row>
    <row r="46" spans="1:15" x14ac:dyDescent="0.25">
      <c r="A46" s="106"/>
      <c r="B46" s="106"/>
      <c r="C46" s="106"/>
      <c r="D46" s="106"/>
      <c r="E46" s="106"/>
      <c r="F46" s="106"/>
      <c r="G46" s="106"/>
      <c r="H46" s="18">
        <v>50271</v>
      </c>
      <c r="I46" s="77">
        <v>0.7178860416921673</v>
      </c>
      <c r="J46" s="106"/>
      <c r="K46" s="141">
        <v>50636</v>
      </c>
      <c r="L46" s="142">
        <v>42235</v>
      </c>
      <c r="M46" s="143">
        <v>0.70643612499999997</v>
      </c>
      <c r="N46" s="88"/>
      <c r="O46" s="106"/>
    </row>
    <row r="47" spans="1:15" x14ac:dyDescent="0.25">
      <c r="A47" s="106"/>
      <c r="B47" s="106"/>
      <c r="C47" s="106"/>
      <c r="D47" s="106"/>
      <c r="E47" s="106"/>
      <c r="F47" s="106"/>
      <c r="G47" s="106"/>
      <c r="H47" s="18">
        <v>50636</v>
      </c>
      <c r="I47" s="77">
        <v>0.70629602275146297</v>
      </c>
      <c r="J47" s="106"/>
      <c r="K47" s="141">
        <v>51001</v>
      </c>
      <c r="L47" s="142">
        <v>42235</v>
      </c>
      <c r="M47" s="143">
        <v>0.69533194200000004</v>
      </c>
      <c r="N47" s="88"/>
      <c r="O47" s="106"/>
    </row>
    <row r="48" spans="1:15" x14ac:dyDescent="0.25">
      <c r="A48" s="106"/>
      <c r="B48" s="106"/>
      <c r="C48" s="106"/>
      <c r="D48" s="106"/>
      <c r="E48" s="106"/>
      <c r="F48" s="106"/>
      <c r="G48" s="106"/>
      <c r="H48" s="18">
        <v>51001</v>
      </c>
      <c r="I48" s="77">
        <v>0.69519403725746032</v>
      </c>
      <c r="J48" s="106"/>
      <c r="K48" s="141">
        <v>51368</v>
      </c>
      <c r="L48" s="142">
        <v>42235</v>
      </c>
      <c r="M48" s="143">
        <v>0.68451452000000002</v>
      </c>
      <c r="N48" s="88"/>
      <c r="O48" s="106"/>
    </row>
    <row r="49" spans="1:15" x14ac:dyDescent="0.25">
      <c r="A49" s="106"/>
      <c r="B49" s="106"/>
      <c r="C49" s="106"/>
      <c r="D49" s="106"/>
      <c r="E49" s="106"/>
      <c r="F49" s="106"/>
      <c r="G49" s="106"/>
      <c r="H49" s="18">
        <v>51368</v>
      </c>
      <c r="I49" s="77">
        <v>0.6843797364698061</v>
      </c>
      <c r="J49" s="106"/>
      <c r="K49" s="141">
        <v>51732</v>
      </c>
      <c r="L49" s="142">
        <v>42235</v>
      </c>
      <c r="M49" s="143">
        <v>0.67408484700000004</v>
      </c>
      <c r="N49" s="88"/>
      <c r="O49" s="106"/>
    </row>
    <row r="50" spans="1:15" x14ac:dyDescent="0.25">
      <c r="A50" s="106"/>
      <c r="B50" s="106"/>
      <c r="C50" s="106"/>
      <c r="D50" s="106"/>
      <c r="E50" s="106"/>
      <c r="F50" s="106"/>
      <c r="G50" s="106"/>
      <c r="H50" s="18">
        <v>51732</v>
      </c>
      <c r="I50" s="77">
        <v>0.67395143483389564</v>
      </c>
      <c r="J50" s="106"/>
      <c r="K50" s="141">
        <v>52097</v>
      </c>
      <c r="L50" s="142">
        <v>42235</v>
      </c>
      <c r="M50" s="143">
        <v>0.66353419999999996</v>
      </c>
      <c r="N50" s="88"/>
      <c r="O50" s="106"/>
    </row>
    <row r="51" spans="1:15" x14ac:dyDescent="0.25">
      <c r="A51" s="106"/>
      <c r="B51" s="106"/>
      <c r="C51" s="106"/>
      <c r="D51" s="106"/>
      <c r="E51" s="106"/>
      <c r="F51" s="106"/>
      <c r="G51" s="106"/>
      <c r="H51" s="18">
        <v>52097</v>
      </c>
      <c r="I51" s="77">
        <v>0.66340162054673257</v>
      </c>
      <c r="J51" s="106"/>
      <c r="K51" s="141">
        <v>52462</v>
      </c>
      <c r="L51" s="142">
        <v>42235</v>
      </c>
      <c r="M51" s="143">
        <v>0.65332803699999997</v>
      </c>
      <c r="N51" s="88"/>
      <c r="O51" s="106"/>
    </row>
    <row r="52" spans="1:15" x14ac:dyDescent="0.25">
      <c r="A52" s="106"/>
      <c r="B52" s="106"/>
      <c r="C52" s="106"/>
      <c r="D52" s="106"/>
      <c r="E52" s="106"/>
      <c r="F52" s="106"/>
      <c r="G52" s="106"/>
      <c r="H52" s="18">
        <v>52462</v>
      </c>
      <c r="I52" s="77">
        <v>0.65319537046280507</v>
      </c>
      <c r="J52" s="106"/>
      <c r="K52" s="141">
        <v>52828</v>
      </c>
      <c r="L52" s="142">
        <v>42235</v>
      </c>
      <c r="M52" s="143">
        <v>0.64324556099999997</v>
      </c>
      <c r="N52" s="88"/>
      <c r="O52" s="106"/>
    </row>
    <row r="53" spans="1:15" x14ac:dyDescent="0.25">
      <c r="A53" s="106"/>
      <c r="B53" s="106"/>
      <c r="C53" s="106"/>
      <c r="D53" s="106"/>
      <c r="E53" s="106"/>
      <c r="F53" s="106"/>
      <c r="G53" s="106"/>
      <c r="H53" s="18">
        <v>52828</v>
      </c>
      <c r="I53" s="77">
        <v>0.64311400312747236</v>
      </c>
      <c r="J53" s="106"/>
      <c r="K53" s="141">
        <v>53195</v>
      </c>
      <c r="L53" s="142">
        <v>42235</v>
      </c>
      <c r="M53" s="143">
        <v>0.63323474000000002</v>
      </c>
      <c r="N53" s="88"/>
      <c r="O53" s="106"/>
    </row>
    <row r="54" spans="1:15" x14ac:dyDescent="0.25">
      <c r="A54" s="106"/>
      <c r="B54" s="106"/>
      <c r="C54" s="106"/>
      <c r="D54" s="106"/>
      <c r="E54" s="106"/>
      <c r="F54" s="106"/>
      <c r="G54" s="106"/>
      <c r="H54" s="18">
        <v>53195</v>
      </c>
      <c r="I54" s="77">
        <v>0.63310419858857858</v>
      </c>
      <c r="J54" s="106"/>
      <c r="K54" s="141">
        <v>53559</v>
      </c>
      <c r="L54" s="142">
        <v>42235</v>
      </c>
      <c r="M54" s="143">
        <v>0.623308894</v>
      </c>
      <c r="N54" s="88"/>
      <c r="O54" s="106"/>
    </row>
    <row r="55" spans="1:15" x14ac:dyDescent="0.25">
      <c r="A55" s="106"/>
      <c r="B55" s="106"/>
      <c r="C55" s="106"/>
      <c r="D55" s="106"/>
      <c r="E55" s="106"/>
      <c r="F55" s="106"/>
      <c r="G55" s="106"/>
      <c r="H55" s="18">
        <v>55019</v>
      </c>
      <c r="I55" s="77">
        <v>0.5849230622537881</v>
      </c>
      <c r="J55" s="106"/>
      <c r="K55" s="141">
        <v>53923</v>
      </c>
      <c r="L55" s="142">
        <v>42235</v>
      </c>
      <c r="M55" s="143">
        <v>0.61353863399999997</v>
      </c>
      <c r="N55" s="88"/>
      <c r="O55" s="106"/>
    </row>
    <row r="56" spans="1:15" x14ac:dyDescent="0.25">
      <c r="A56" s="106"/>
      <c r="B56" s="106"/>
      <c r="C56" s="106"/>
      <c r="D56" s="106"/>
      <c r="E56" s="106"/>
      <c r="F56" s="106"/>
      <c r="G56" s="106"/>
      <c r="H56" s="18">
        <v>56845</v>
      </c>
      <c r="I56" s="77">
        <v>0.54243500215413754</v>
      </c>
      <c r="J56" s="106"/>
      <c r="K56" s="141">
        <v>54289</v>
      </c>
      <c r="L56" s="142">
        <v>42235</v>
      </c>
      <c r="M56" s="143">
        <v>0.60386909899999996</v>
      </c>
      <c r="N56" s="88"/>
      <c r="O56" s="106"/>
    </row>
    <row r="57" spans="1:15" x14ac:dyDescent="0.25">
      <c r="A57" s="106"/>
      <c r="B57" s="106"/>
      <c r="C57" s="106"/>
      <c r="D57" s="106"/>
      <c r="E57" s="106"/>
      <c r="F57" s="106"/>
      <c r="G57" s="106"/>
      <c r="H57" s="18">
        <v>60498</v>
      </c>
      <c r="I57" s="77">
        <v>0.48014386835242545</v>
      </c>
      <c r="J57" s="106"/>
      <c r="K57" s="141">
        <v>54654</v>
      </c>
      <c r="L57" s="142">
        <v>42235</v>
      </c>
      <c r="M57" s="143">
        <v>0.59437775500000001</v>
      </c>
      <c r="N57" s="88"/>
      <c r="O57" s="106"/>
    </row>
    <row r="58" spans="1:15" x14ac:dyDescent="0.25">
      <c r="A58" s="106"/>
      <c r="B58" s="106"/>
      <c r="C58" s="106"/>
      <c r="D58" s="106"/>
      <c r="E58" s="106"/>
      <c r="F58" s="106"/>
      <c r="G58" s="106"/>
      <c r="H58" s="18">
        <v>64150</v>
      </c>
      <c r="I58" s="77">
        <v>0.42043615015539709</v>
      </c>
      <c r="J58" s="106"/>
      <c r="K58" s="141">
        <v>55019</v>
      </c>
      <c r="L58" s="142">
        <v>42235</v>
      </c>
      <c r="M58" s="143">
        <v>0.58505264899999998</v>
      </c>
      <c r="N58" s="88"/>
      <c r="O58" s="106"/>
    </row>
    <row r="59" spans="1:15" x14ac:dyDescent="0.25">
      <c r="A59" s="106"/>
      <c r="B59" s="106"/>
      <c r="C59" s="106"/>
      <c r="D59" s="106"/>
      <c r="E59" s="106"/>
      <c r="F59" s="106"/>
      <c r="G59" s="106"/>
      <c r="H59" s="18" t="e">
        <v>#N/A</v>
      </c>
      <c r="I59" s="77" t="e">
        <v>#N/A</v>
      </c>
      <c r="J59" s="106"/>
      <c r="K59" s="141">
        <v>55386</v>
      </c>
      <c r="L59" s="142">
        <v>42235</v>
      </c>
      <c r="M59" s="143">
        <v>0.57624829600000005</v>
      </c>
      <c r="N59" s="88"/>
      <c r="O59" s="106"/>
    </row>
    <row r="60" spans="1:15" x14ac:dyDescent="0.25">
      <c r="A60" s="106"/>
      <c r="B60" s="106"/>
      <c r="C60" s="106"/>
      <c r="D60" s="106"/>
      <c r="E60" s="106"/>
      <c r="F60" s="106"/>
      <c r="G60" s="106"/>
      <c r="H60" s="18" t="e">
        <v>#N/A</v>
      </c>
      <c r="I60" s="77" t="e">
        <v>#N/A</v>
      </c>
      <c r="J60" s="106"/>
      <c r="K60" s="141">
        <v>55750</v>
      </c>
      <c r="L60" s="142">
        <v>42235</v>
      </c>
      <c r="M60" s="143">
        <v>0.56764679399999995</v>
      </c>
      <c r="N60" s="88"/>
      <c r="O60" s="106"/>
    </row>
    <row r="61" spans="1:15" x14ac:dyDescent="0.25">
      <c r="A61" s="106"/>
      <c r="B61" s="106"/>
      <c r="C61" s="106"/>
      <c r="D61" s="106"/>
      <c r="E61" s="106"/>
      <c r="F61" s="106"/>
      <c r="G61" s="106"/>
      <c r="H61" s="18" t="e">
        <v>#N/A</v>
      </c>
      <c r="I61" s="77" t="e">
        <v>#N/A</v>
      </c>
      <c r="J61" s="106"/>
      <c r="K61" s="141">
        <v>56115</v>
      </c>
      <c r="L61" s="142">
        <v>42235</v>
      </c>
      <c r="M61" s="143">
        <v>0.55915058200000001</v>
      </c>
      <c r="N61" s="88"/>
      <c r="O61" s="106"/>
    </row>
    <row r="62" spans="1:15" x14ac:dyDescent="0.25">
      <c r="A62" s="106"/>
      <c r="B62" s="106"/>
      <c r="C62" s="106"/>
      <c r="D62" s="106"/>
      <c r="E62" s="106"/>
      <c r="F62" s="106"/>
      <c r="G62" s="106"/>
      <c r="H62" s="18" t="e">
        <v>#N/A</v>
      </c>
      <c r="I62" s="77" t="e">
        <v>#N/A</v>
      </c>
      <c r="J62" s="106"/>
      <c r="K62" s="141">
        <v>56480</v>
      </c>
      <c r="L62" s="142">
        <v>42235</v>
      </c>
      <c r="M62" s="143">
        <v>0.55078153600000002</v>
      </c>
      <c r="N62" s="88"/>
      <c r="O62" s="106"/>
    </row>
    <row r="63" spans="1:15" x14ac:dyDescent="0.25">
      <c r="A63" s="106"/>
      <c r="B63" s="106"/>
      <c r="C63" s="106"/>
      <c r="D63" s="106"/>
      <c r="E63" s="106"/>
      <c r="F63" s="106"/>
      <c r="G63" s="106"/>
      <c r="H63" s="18" t="e">
        <v>#N/A</v>
      </c>
      <c r="I63" s="77" t="e">
        <v>#N/A</v>
      </c>
      <c r="J63" s="106"/>
      <c r="K63" s="141">
        <v>56845</v>
      </c>
      <c r="L63" s="142">
        <v>42235</v>
      </c>
      <c r="M63" s="143">
        <v>0.54255484300000001</v>
      </c>
      <c r="N63" s="88"/>
      <c r="O63" s="106"/>
    </row>
    <row r="64" spans="1:15" x14ac:dyDescent="0.25">
      <c r="A64" s="106"/>
      <c r="B64" s="106"/>
      <c r="C64" s="106"/>
      <c r="D64" s="106"/>
      <c r="E64" s="106"/>
      <c r="F64" s="106"/>
      <c r="G64" s="106"/>
      <c r="H64" s="18" t="e">
        <v>#N/A</v>
      </c>
      <c r="I64" s="77" t="e">
        <v>#N/A</v>
      </c>
      <c r="J64" s="106"/>
      <c r="K64" s="141">
        <v>57213</v>
      </c>
      <c r="L64" s="142">
        <v>42235</v>
      </c>
      <c r="M64" s="143">
        <v>0.53592871900000005</v>
      </c>
      <c r="N64" s="88"/>
      <c r="O64" s="106"/>
    </row>
    <row r="65" spans="1:15" x14ac:dyDescent="0.25">
      <c r="A65" s="106"/>
      <c r="B65" s="106"/>
      <c r="C65" s="106"/>
      <c r="D65" s="106"/>
      <c r="E65" s="106"/>
      <c r="F65" s="106"/>
      <c r="G65" s="106"/>
      <c r="H65" s="18" t="e">
        <v>#N/A</v>
      </c>
      <c r="I65" s="77" t="e">
        <v>#N/A</v>
      </c>
      <c r="J65" s="106"/>
      <c r="K65" s="141">
        <v>57577</v>
      </c>
      <c r="L65" s="142">
        <v>42235</v>
      </c>
      <c r="M65" s="143">
        <v>0.52945423000000003</v>
      </c>
      <c r="N65" s="88"/>
      <c r="O65" s="106"/>
    </row>
    <row r="66" spans="1:15" x14ac:dyDescent="0.25">
      <c r="A66" s="106"/>
      <c r="B66" s="106"/>
      <c r="C66" s="106"/>
      <c r="D66" s="106"/>
      <c r="E66" s="106"/>
      <c r="F66" s="106"/>
      <c r="G66" s="106"/>
      <c r="H66" s="18" t="e">
        <v>#N/A</v>
      </c>
      <c r="I66" s="77" t="e">
        <v>#N/A</v>
      </c>
      <c r="J66" s="106"/>
      <c r="K66" s="141">
        <v>57941</v>
      </c>
      <c r="L66" s="142">
        <v>42235</v>
      </c>
      <c r="M66" s="143">
        <v>0.52305795799999999</v>
      </c>
      <c r="N66" s="88"/>
      <c r="O66" s="106"/>
    </row>
    <row r="67" spans="1:15" x14ac:dyDescent="0.25">
      <c r="A67" s="106"/>
      <c r="B67" s="106"/>
      <c r="C67" s="106"/>
      <c r="D67" s="106"/>
      <c r="E67" s="106"/>
      <c r="F67" s="106"/>
      <c r="G67" s="106"/>
      <c r="H67" s="18" t="e">
        <v>#N/A</v>
      </c>
      <c r="I67" s="77" t="e">
        <v>#N/A</v>
      </c>
      <c r="J67" s="106"/>
      <c r="K67" s="141">
        <v>58306</v>
      </c>
      <c r="L67" s="142">
        <v>42235</v>
      </c>
      <c r="M67" s="143">
        <v>0.51672170500000003</v>
      </c>
      <c r="N67" s="88"/>
      <c r="O67" s="106"/>
    </row>
    <row r="68" spans="1:15" x14ac:dyDescent="0.25">
      <c r="A68" s="106"/>
      <c r="B68" s="106"/>
      <c r="C68" s="106"/>
      <c r="D68" s="106"/>
      <c r="E68" s="106"/>
      <c r="F68" s="106"/>
      <c r="G68" s="106"/>
      <c r="H68" s="18" t="e">
        <v>#N/A</v>
      </c>
      <c r="I68" s="77" t="e">
        <v>#N/A</v>
      </c>
      <c r="J68" s="106"/>
      <c r="K68" s="141">
        <v>58672</v>
      </c>
      <c r="L68" s="142">
        <v>42235</v>
      </c>
      <c r="M68" s="143">
        <v>0.51044516399999995</v>
      </c>
      <c r="N68" s="88"/>
      <c r="O68" s="106"/>
    </row>
    <row r="69" spans="1:15" x14ac:dyDescent="0.25">
      <c r="A69" s="106"/>
      <c r="B69" s="106"/>
      <c r="C69" s="106"/>
      <c r="D69" s="106"/>
      <c r="E69" s="106"/>
      <c r="F69" s="106"/>
      <c r="G69" s="106"/>
      <c r="H69" s="18" t="e">
        <v>#N/A</v>
      </c>
      <c r="I69" s="77" t="e">
        <v>#N/A</v>
      </c>
      <c r="J69" s="106"/>
      <c r="K69" s="141">
        <v>59037</v>
      </c>
      <c r="L69" s="142">
        <v>42235</v>
      </c>
      <c r="M69" s="143">
        <v>0.50426170000000003</v>
      </c>
      <c r="N69" s="88"/>
      <c r="O69" s="106"/>
    </row>
    <row r="70" spans="1:15" x14ac:dyDescent="0.25">
      <c r="A70" s="106"/>
      <c r="B70" s="106"/>
      <c r="C70" s="106"/>
      <c r="D70" s="106"/>
      <c r="E70" s="106"/>
      <c r="F70" s="106"/>
      <c r="G70" s="106"/>
      <c r="H70" s="18" t="e">
        <v>#N/A</v>
      </c>
      <c r="I70" s="77" t="e">
        <v>#N/A</v>
      </c>
      <c r="J70" s="106"/>
      <c r="K70" s="141">
        <v>59404</v>
      </c>
      <c r="L70" s="142">
        <v>42235</v>
      </c>
      <c r="M70" s="143">
        <v>0.49811987600000002</v>
      </c>
      <c r="N70" s="88"/>
      <c r="O70" s="106"/>
    </row>
    <row r="71" spans="1:15" x14ac:dyDescent="0.25">
      <c r="A71" s="106"/>
      <c r="B71" s="106"/>
      <c r="C71" s="106"/>
      <c r="D71" s="106"/>
      <c r="E71" s="106"/>
      <c r="F71" s="106"/>
      <c r="G71" s="106"/>
      <c r="H71" s="18" t="e">
        <v>#N/A</v>
      </c>
      <c r="I71" s="77" t="e">
        <v>#N/A</v>
      </c>
      <c r="J71" s="106"/>
      <c r="K71" s="141">
        <v>59768</v>
      </c>
      <c r="L71" s="142">
        <v>42235</v>
      </c>
      <c r="M71" s="143">
        <v>0.49210215099999999</v>
      </c>
      <c r="N71" s="88"/>
      <c r="O71" s="106"/>
    </row>
    <row r="72" spans="1:15" x14ac:dyDescent="0.25">
      <c r="A72" s="106"/>
      <c r="B72" s="106"/>
      <c r="C72" s="106"/>
      <c r="D72" s="106"/>
      <c r="E72" s="106"/>
      <c r="F72" s="106"/>
      <c r="G72" s="106"/>
      <c r="H72" s="18" t="e">
        <v>#N/A</v>
      </c>
      <c r="I72" s="77" t="e">
        <v>#N/A</v>
      </c>
      <c r="J72" s="106"/>
      <c r="K72" s="141">
        <v>60133</v>
      </c>
      <c r="L72" s="142">
        <v>42235</v>
      </c>
      <c r="M72" s="143">
        <v>0.48614089199999999</v>
      </c>
      <c r="N72" s="88"/>
      <c r="O72" s="106"/>
    </row>
    <row r="73" spans="1:15" x14ac:dyDescent="0.25">
      <c r="A73" s="106"/>
      <c r="B73" s="106"/>
      <c r="C73" s="106"/>
      <c r="D73" s="106"/>
      <c r="E73" s="106"/>
      <c r="F73" s="106"/>
      <c r="G73" s="106"/>
      <c r="H73" s="18" t="e">
        <v>#N/A</v>
      </c>
      <c r="I73" s="77" t="e">
        <v>#N/A</v>
      </c>
      <c r="J73" s="106"/>
      <c r="K73" s="141">
        <v>60498</v>
      </c>
      <c r="L73" s="142">
        <v>42235</v>
      </c>
      <c r="M73" s="143">
        <v>0.48027229100000002</v>
      </c>
      <c r="N73" s="88"/>
      <c r="O73" s="106"/>
    </row>
    <row r="74" spans="1:15" x14ac:dyDescent="0.25">
      <c r="A74" s="106"/>
      <c r="B74" s="106"/>
      <c r="C74" s="106"/>
      <c r="D74" s="106"/>
      <c r="E74" s="106"/>
      <c r="F74" s="106"/>
      <c r="G74" s="106"/>
      <c r="H74" s="18" t="e">
        <v>#N/A</v>
      </c>
      <c r="I74" s="77" t="e">
        <v>#N/A</v>
      </c>
      <c r="J74" s="106"/>
      <c r="K74" s="141">
        <v>60863</v>
      </c>
      <c r="L74" s="142">
        <v>42235</v>
      </c>
      <c r="M74" s="143">
        <v>0.47393870999999999</v>
      </c>
      <c r="N74" s="88"/>
      <c r="O74" s="106"/>
    </row>
    <row r="75" spans="1:15" x14ac:dyDescent="0.25">
      <c r="A75" s="106"/>
      <c r="B75" s="106"/>
      <c r="C75" s="106"/>
      <c r="D75" s="106"/>
      <c r="E75" s="106"/>
      <c r="F75" s="106"/>
      <c r="G75" s="106"/>
      <c r="H75" s="18" t="e">
        <v>#N/A</v>
      </c>
      <c r="I75" s="77" t="e">
        <v>#N/A</v>
      </c>
      <c r="J75" s="106"/>
      <c r="K75" s="141">
        <v>61228</v>
      </c>
      <c r="L75" s="142">
        <v>42235</v>
      </c>
      <c r="M75" s="143">
        <v>0.46768865199999998</v>
      </c>
      <c r="N75" s="88"/>
      <c r="O75" s="106"/>
    </row>
    <row r="76" spans="1:15" x14ac:dyDescent="0.25">
      <c r="A76" s="106"/>
      <c r="B76" s="106"/>
      <c r="C76" s="106"/>
      <c r="D76" s="106"/>
      <c r="E76" s="106"/>
      <c r="F76" s="106"/>
      <c r="G76" s="106"/>
      <c r="H76" s="18" t="e">
        <v>#N/A</v>
      </c>
      <c r="I76" s="77" t="e">
        <v>#N/A</v>
      </c>
      <c r="J76" s="106"/>
      <c r="K76" s="141">
        <v>61595</v>
      </c>
      <c r="L76" s="142">
        <v>42235</v>
      </c>
      <c r="M76" s="143">
        <v>0.461487447</v>
      </c>
      <c r="N76" s="88"/>
      <c r="O76" s="106"/>
    </row>
    <row r="77" spans="1:15" x14ac:dyDescent="0.25">
      <c r="A77" s="106"/>
      <c r="B77" s="106"/>
      <c r="C77" s="106"/>
      <c r="D77" s="106"/>
      <c r="E77" s="106"/>
      <c r="F77" s="106"/>
      <c r="G77" s="106"/>
      <c r="H77" s="18" t="e">
        <v>#N/A</v>
      </c>
      <c r="I77" s="77" t="e">
        <v>#N/A</v>
      </c>
      <c r="J77" s="106"/>
      <c r="K77" s="141">
        <v>61959</v>
      </c>
      <c r="L77" s="142">
        <v>42235</v>
      </c>
      <c r="M77" s="143">
        <v>0.45541815299999999</v>
      </c>
      <c r="N77" s="88"/>
      <c r="O77" s="106"/>
    </row>
    <row r="78" spans="1:15" x14ac:dyDescent="0.25">
      <c r="A78" s="106"/>
      <c r="B78" s="106"/>
      <c r="C78" s="106"/>
      <c r="D78" s="106"/>
      <c r="E78" s="106"/>
      <c r="F78" s="106"/>
      <c r="G78" s="106"/>
      <c r="H78" s="106"/>
      <c r="I78" s="106"/>
      <c r="J78" s="106"/>
      <c r="K78" s="141">
        <v>62324</v>
      </c>
      <c r="L78" s="142">
        <v>42235</v>
      </c>
      <c r="M78" s="143">
        <v>0.449412335</v>
      </c>
      <c r="N78" s="88"/>
      <c r="O78" s="106"/>
    </row>
    <row r="79" spans="1:15" x14ac:dyDescent="0.25">
      <c r="A79" s="106"/>
      <c r="B79" s="106"/>
      <c r="C79" s="106"/>
      <c r="D79" s="106"/>
      <c r="E79" s="106"/>
      <c r="F79" s="106"/>
      <c r="G79" s="106"/>
      <c r="H79" s="106"/>
      <c r="I79" s="106"/>
      <c r="J79" s="106"/>
      <c r="K79" s="141">
        <v>62689</v>
      </c>
      <c r="L79" s="142">
        <v>42235</v>
      </c>
      <c r="M79" s="143">
        <v>0.44348571799999997</v>
      </c>
      <c r="N79" s="88"/>
      <c r="O79" s="106"/>
    </row>
    <row r="80" spans="1:15" x14ac:dyDescent="0.25">
      <c r="A80" s="106"/>
      <c r="B80" s="106"/>
      <c r="C80" s="106"/>
      <c r="D80" s="106"/>
      <c r="E80" s="106"/>
      <c r="F80" s="106"/>
      <c r="G80" s="106"/>
      <c r="H80" s="106"/>
      <c r="I80" s="106"/>
      <c r="J80" s="106"/>
      <c r="K80" s="141">
        <v>63055</v>
      </c>
      <c r="L80" s="142">
        <v>42235</v>
      </c>
      <c r="M80" s="143">
        <v>0.43762134200000002</v>
      </c>
      <c r="N80" s="88"/>
      <c r="O80" s="106"/>
    </row>
    <row r="81" spans="1:15" x14ac:dyDescent="0.25">
      <c r="A81" s="106"/>
      <c r="B81" s="106"/>
      <c r="C81" s="106"/>
      <c r="D81" s="106"/>
      <c r="E81" s="106"/>
      <c r="F81" s="106"/>
      <c r="G81" s="106"/>
      <c r="H81" s="106"/>
      <c r="I81" s="106"/>
      <c r="J81" s="106"/>
      <c r="K81" s="141">
        <v>63422</v>
      </c>
      <c r="L81" s="142">
        <v>42235</v>
      </c>
      <c r="M81" s="143">
        <v>0.43181880700000003</v>
      </c>
      <c r="N81" s="88"/>
      <c r="O81" s="106"/>
    </row>
    <row r="82" spans="1:15" x14ac:dyDescent="0.25">
      <c r="A82" s="106"/>
      <c r="B82" s="106"/>
      <c r="C82" s="106"/>
      <c r="D82" s="106"/>
      <c r="E82" s="106"/>
      <c r="F82" s="106"/>
      <c r="G82" s="106"/>
      <c r="H82" s="106"/>
      <c r="I82" s="106"/>
      <c r="J82" s="106"/>
      <c r="K82" s="141">
        <v>63786</v>
      </c>
      <c r="L82" s="142">
        <v>42235</v>
      </c>
      <c r="M82" s="143">
        <v>0.42613970299999998</v>
      </c>
      <c r="N82" s="88"/>
      <c r="O82" s="106"/>
    </row>
    <row r="83" spans="1:15" x14ac:dyDescent="0.25">
      <c r="A83" s="106"/>
      <c r="B83" s="106"/>
      <c r="C83" s="106"/>
      <c r="D83" s="106"/>
      <c r="E83" s="106"/>
      <c r="F83" s="106"/>
      <c r="G83" s="106"/>
      <c r="H83" s="106"/>
      <c r="I83" s="106"/>
      <c r="J83" s="106"/>
      <c r="K83" s="141">
        <v>64150</v>
      </c>
      <c r="L83" s="142">
        <v>42235</v>
      </c>
      <c r="M83" s="143">
        <v>0.420553697</v>
      </c>
      <c r="N83" s="88"/>
      <c r="O83" s="106"/>
    </row>
    <row r="84" spans="1:15" x14ac:dyDescent="0.25">
      <c r="A84" s="106"/>
      <c r="B84" s="106"/>
      <c r="C84" s="106"/>
      <c r="D84" s="106"/>
      <c r="E84" s="106"/>
      <c r="F84" s="106"/>
      <c r="G84" s="106"/>
      <c r="H84" s="106"/>
      <c r="I84" s="106"/>
      <c r="J84" s="106"/>
      <c r="K84" s="84">
        <v>58300</v>
      </c>
      <c r="L84" s="110">
        <v>42229</v>
      </c>
      <c r="M84" s="109">
        <v>0.52412461399999999</v>
      </c>
      <c r="N84" s="88"/>
      <c r="O84" s="106"/>
    </row>
    <row r="85" spans="1:15" x14ac:dyDescent="0.25">
      <c r="A85" s="106"/>
      <c r="B85" s="106"/>
      <c r="C85" s="106"/>
      <c r="D85" s="106"/>
      <c r="E85" s="106"/>
      <c r="F85" s="106"/>
      <c r="G85" s="106"/>
      <c r="H85" s="106"/>
      <c r="I85" s="106"/>
      <c r="J85" s="106"/>
      <c r="K85" s="84">
        <v>58666</v>
      </c>
      <c r="L85" s="110">
        <v>42229</v>
      </c>
      <c r="M85" s="109">
        <v>0.51749895599999995</v>
      </c>
      <c r="N85" s="88"/>
      <c r="O85" s="106"/>
    </row>
    <row r="86" spans="1:15" x14ac:dyDescent="0.25">
      <c r="A86" s="106"/>
      <c r="B86" s="106"/>
      <c r="C86" s="106"/>
      <c r="D86" s="106"/>
      <c r="E86" s="106"/>
      <c r="F86" s="106"/>
      <c r="G86" s="106"/>
      <c r="H86" s="106"/>
      <c r="I86" s="106"/>
      <c r="J86" s="106"/>
      <c r="K86" s="84">
        <v>59033</v>
      </c>
      <c r="L86" s="110">
        <v>42229</v>
      </c>
      <c r="M86" s="109">
        <v>0.51097442500000001</v>
      </c>
      <c r="N86" s="88"/>
      <c r="O86" s="106"/>
    </row>
    <row r="87" spans="1:15" x14ac:dyDescent="0.25">
      <c r="A87" s="106"/>
      <c r="B87" s="106"/>
      <c r="C87" s="106"/>
      <c r="D87" s="106"/>
      <c r="E87" s="106"/>
      <c r="F87" s="106"/>
      <c r="G87" s="106"/>
      <c r="H87" s="106"/>
      <c r="I87" s="106"/>
      <c r="J87" s="106"/>
      <c r="K87" s="84">
        <v>59397</v>
      </c>
      <c r="L87" s="110">
        <v>42229</v>
      </c>
      <c r="M87" s="109">
        <v>0.50461853800000001</v>
      </c>
      <c r="N87" s="88"/>
      <c r="O87" s="106"/>
    </row>
    <row r="88" spans="1:15" x14ac:dyDescent="0.25">
      <c r="A88" s="106"/>
      <c r="B88" s="106"/>
      <c r="C88" s="106"/>
      <c r="D88" s="106"/>
      <c r="E88" s="106"/>
      <c r="F88" s="106"/>
      <c r="G88" s="106"/>
      <c r="H88" s="106"/>
      <c r="I88" s="106"/>
      <c r="J88" s="106"/>
      <c r="K88" s="84">
        <v>59761</v>
      </c>
      <c r="L88" s="110">
        <v>42229</v>
      </c>
      <c r="M88" s="109">
        <v>0.49837579100000001</v>
      </c>
      <c r="N88" s="88"/>
      <c r="O88" s="106"/>
    </row>
    <row r="89" spans="1:15" x14ac:dyDescent="0.25">
      <c r="A89" s="106"/>
      <c r="B89" s="106"/>
      <c r="C89" s="106"/>
      <c r="D89" s="106"/>
      <c r="E89" s="106"/>
      <c r="F89" s="106"/>
      <c r="G89" s="106"/>
      <c r="H89" s="106"/>
      <c r="I89" s="106"/>
      <c r="J89" s="106"/>
      <c r="K89" s="84">
        <v>60127</v>
      </c>
      <c r="L89" s="110">
        <v>42229</v>
      </c>
      <c r="M89" s="109">
        <v>0.49221100200000001</v>
      </c>
      <c r="N89" s="88"/>
      <c r="O89" s="106"/>
    </row>
    <row r="90" spans="1:15" x14ac:dyDescent="0.25">
      <c r="A90" s="106"/>
      <c r="B90" s="106"/>
      <c r="C90" s="106"/>
      <c r="D90" s="106"/>
      <c r="E90" s="106"/>
      <c r="F90" s="106"/>
      <c r="G90" s="106"/>
      <c r="H90" s="106"/>
      <c r="I90" s="106"/>
      <c r="J90" s="106"/>
      <c r="K90" s="84">
        <v>60492</v>
      </c>
      <c r="L90" s="110">
        <v>42229</v>
      </c>
      <c r="M90" s="109">
        <v>0.48617279499999999</v>
      </c>
      <c r="N90" s="88"/>
      <c r="O90" s="106"/>
    </row>
    <row r="91" spans="1:15" x14ac:dyDescent="0.25">
      <c r="A91" s="106"/>
      <c r="B91" s="106"/>
      <c r="C91" s="106"/>
      <c r="D91" s="106"/>
      <c r="E91" s="106"/>
      <c r="F91" s="106"/>
      <c r="G91" s="106"/>
      <c r="H91" s="106"/>
      <c r="I91" s="106"/>
      <c r="J91" s="106"/>
      <c r="K91" s="84">
        <v>60857</v>
      </c>
      <c r="L91" s="110">
        <v>42229</v>
      </c>
      <c r="M91" s="109">
        <v>0.47951011999999998</v>
      </c>
      <c r="N91" s="88"/>
      <c r="O91" s="106"/>
    </row>
    <row r="92" spans="1:15" x14ac:dyDescent="0.25">
      <c r="A92" s="106"/>
      <c r="B92" s="106"/>
      <c r="C92" s="106"/>
      <c r="D92" s="106"/>
      <c r="E92" s="106"/>
      <c r="F92" s="106"/>
      <c r="G92" s="106"/>
      <c r="H92" s="106"/>
      <c r="I92" s="106"/>
      <c r="J92" s="106"/>
      <c r="K92" s="84">
        <v>61224</v>
      </c>
      <c r="L92" s="110">
        <v>42229</v>
      </c>
      <c r="M92" s="109">
        <v>0.47290908100000001</v>
      </c>
      <c r="N92" s="88"/>
      <c r="O92" s="106"/>
    </row>
    <row r="93" spans="1:15" x14ac:dyDescent="0.25">
      <c r="A93" s="106"/>
      <c r="B93" s="106"/>
      <c r="C93" s="106"/>
      <c r="D93" s="106"/>
      <c r="E93" s="106"/>
      <c r="F93" s="106"/>
      <c r="G93" s="106"/>
      <c r="H93" s="106"/>
      <c r="I93" s="106"/>
      <c r="J93" s="106"/>
      <c r="K93" s="84">
        <v>61588</v>
      </c>
      <c r="L93" s="110">
        <v>42229</v>
      </c>
      <c r="M93" s="109">
        <v>0.46645714700000002</v>
      </c>
      <c r="N93" s="88"/>
      <c r="O93" s="106"/>
    </row>
    <row r="94" spans="1:15" x14ac:dyDescent="0.25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84">
        <v>61953</v>
      </c>
      <c r="L94" s="110">
        <v>42229</v>
      </c>
      <c r="M94" s="109">
        <v>0.46008172200000003</v>
      </c>
      <c r="N94" s="88"/>
      <c r="O94" s="106"/>
    </row>
    <row r="95" spans="1:15" x14ac:dyDescent="0.25">
      <c r="A95" s="106"/>
      <c r="B95" s="106"/>
      <c r="C95" s="106"/>
      <c r="D95" s="106"/>
      <c r="E95" s="106"/>
      <c r="F95" s="106"/>
      <c r="G95" s="106"/>
      <c r="H95" s="106"/>
      <c r="I95" s="106"/>
      <c r="J95" s="106"/>
      <c r="K95" s="84">
        <v>62318</v>
      </c>
      <c r="L95" s="110">
        <v>42229</v>
      </c>
      <c r="M95" s="109">
        <v>0.45379913999999999</v>
      </c>
      <c r="N95" s="88"/>
      <c r="O95" s="106"/>
    </row>
    <row r="96" spans="1:15" x14ac:dyDescent="0.25">
      <c r="A96" s="106"/>
      <c r="B96" s="106"/>
      <c r="C96" s="106"/>
      <c r="D96" s="106"/>
      <c r="E96" s="106"/>
      <c r="F96" s="106"/>
      <c r="G96" s="106"/>
      <c r="H96" s="106"/>
      <c r="I96" s="106"/>
      <c r="J96" s="106"/>
      <c r="K96" s="84">
        <v>62683</v>
      </c>
      <c r="L96" s="110">
        <v>42229</v>
      </c>
      <c r="M96" s="109">
        <v>0.44760802900000002</v>
      </c>
      <c r="N96" s="88"/>
      <c r="O96" s="106"/>
    </row>
    <row r="97" spans="1:15" x14ac:dyDescent="0.25">
      <c r="A97" s="106"/>
      <c r="B97" s="106"/>
      <c r="C97" s="106"/>
      <c r="D97" s="106"/>
      <c r="E97" s="106"/>
      <c r="F97" s="106"/>
      <c r="G97" s="106"/>
      <c r="H97" s="106"/>
      <c r="I97" s="106"/>
      <c r="J97" s="106"/>
      <c r="K97" s="84">
        <v>63051</v>
      </c>
      <c r="L97" s="110">
        <v>42229</v>
      </c>
      <c r="M97" s="109">
        <v>0.44145761100000003</v>
      </c>
      <c r="N97" s="88"/>
      <c r="O97" s="106"/>
    </row>
    <row r="98" spans="1:15" x14ac:dyDescent="0.25">
      <c r="A98" s="106"/>
      <c r="B98" s="106"/>
      <c r="C98" s="106"/>
      <c r="D98" s="106"/>
      <c r="E98" s="106"/>
      <c r="F98" s="106"/>
      <c r="G98" s="106"/>
      <c r="H98" s="106"/>
      <c r="I98" s="106"/>
      <c r="J98" s="106"/>
      <c r="K98" s="84">
        <v>63415</v>
      </c>
      <c r="L98" s="110">
        <v>42229</v>
      </c>
      <c r="M98" s="109">
        <v>0.43546235700000002</v>
      </c>
      <c r="N98" s="88"/>
      <c r="O98" s="106"/>
    </row>
    <row r="99" spans="1:15" x14ac:dyDescent="0.25">
      <c r="A99" s="106"/>
      <c r="B99" s="106"/>
      <c r="C99" s="106"/>
      <c r="D99" s="106"/>
      <c r="E99" s="106"/>
      <c r="F99" s="106"/>
      <c r="G99" s="106"/>
      <c r="H99" s="106"/>
      <c r="I99" s="106"/>
      <c r="J99" s="106"/>
      <c r="K99" s="84">
        <v>63779</v>
      </c>
      <c r="L99" s="110">
        <v>42229</v>
      </c>
      <c r="M99" s="109">
        <v>0.429554094</v>
      </c>
      <c r="N99" s="88"/>
      <c r="O99" s="106"/>
    </row>
    <row r="100" spans="1:15" x14ac:dyDescent="0.25">
      <c r="A100" s="106"/>
      <c r="B100" s="106"/>
      <c r="C100" s="106"/>
      <c r="D100" s="106"/>
      <c r="E100" s="106"/>
      <c r="F100" s="106"/>
      <c r="G100" s="106"/>
      <c r="H100" s="106"/>
      <c r="I100" s="106"/>
      <c r="J100" s="106"/>
      <c r="K100" s="84">
        <v>64144</v>
      </c>
      <c r="L100" s="110">
        <v>42229</v>
      </c>
      <c r="M100" s="109">
        <v>0.42371576999999999</v>
      </c>
      <c r="N100" s="88"/>
      <c r="O100" s="106"/>
    </row>
    <row r="101" spans="1:15" x14ac:dyDescent="0.25">
      <c r="A101" s="106"/>
      <c r="B101" s="106"/>
      <c r="C101" s="106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</row>
    <row r="102" spans="1:15" x14ac:dyDescent="0.25">
      <c r="A102" s="106"/>
      <c r="B102" s="106"/>
      <c r="C102" s="106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</row>
    <row r="103" spans="1:15" x14ac:dyDescent="0.25">
      <c r="A103" s="106"/>
      <c r="B103" s="106"/>
      <c r="C103" s="10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</row>
    <row r="104" spans="1:15" x14ac:dyDescent="0.25">
      <c r="A104" s="106"/>
      <c r="B104" s="106"/>
      <c r="C104" s="106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</row>
    <row r="105" spans="1:15" x14ac:dyDescent="0.25">
      <c r="A105" s="106"/>
      <c r="B105" s="106"/>
      <c r="C105" s="106"/>
      <c r="D105" s="106"/>
      <c r="E105" s="106"/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</row>
    <row r="106" spans="1:15" x14ac:dyDescent="0.25">
      <c r="A106" s="106"/>
      <c r="B106" s="106"/>
      <c r="C106" s="106"/>
      <c r="D106" s="106"/>
      <c r="E106" s="106"/>
      <c r="F106" s="106"/>
      <c r="G106" s="106"/>
      <c r="H106" s="106"/>
      <c r="I106" s="106"/>
      <c r="J106" s="106"/>
      <c r="K106" s="106"/>
      <c r="L106" s="106"/>
      <c r="M106" s="106"/>
      <c r="N106" s="106"/>
      <c r="O106" s="106"/>
    </row>
    <row r="107" spans="1:15" x14ac:dyDescent="0.25">
      <c r="A107" s="106"/>
      <c r="B107" s="106"/>
      <c r="C107" s="106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</row>
    <row r="108" spans="1:15" x14ac:dyDescent="0.25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</row>
    <row r="109" spans="1:15" x14ac:dyDescent="0.25">
      <c r="A109" s="106"/>
      <c r="B109" s="106"/>
      <c r="C109" s="106"/>
      <c r="D109" s="106"/>
      <c r="E109" s="106"/>
      <c r="F109" s="106"/>
      <c r="G109" s="106"/>
      <c r="H109" s="106"/>
      <c r="I109" s="106"/>
      <c r="J109" s="106"/>
      <c r="K109" s="106"/>
      <c r="L109" s="106"/>
      <c r="M109" s="106"/>
      <c r="N109" s="106"/>
      <c r="O109" s="106"/>
    </row>
    <row r="110" spans="1:15" x14ac:dyDescent="0.25">
      <c r="A110" s="106"/>
      <c r="B110" s="106"/>
      <c r="C110" s="106"/>
      <c r="D110" s="106"/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06"/>
    </row>
    <row r="111" spans="1:15" x14ac:dyDescent="0.25">
      <c r="A111" s="106"/>
      <c r="B111" s="106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M111" s="106"/>
      <c r="N111" s="106"/>
      <c r="O111" s="106"/>
    </row>
    <row r="112" spans="1:15" x14ac:dyDescent="0.25">
      <c r="A112" s="106"/>
      <c r="B112" s="106"/>
      <c r="C112" s="106"/>
      <c r="D112" s="106"/>
      <c r="E112" s="106"/>
      <c r="F112" s="106"/>
      <c r="G112" s="106"/>
      <c r="H112" s="106"/>
      <c r="I112" s="106"/>
      <c r="J112" s="106"/>
      <c r="K112" s="106"/>
      <c r="L112" s="106"/>
      <c r="M112" s="106"/>
      <c r="N112" s="106"/>
      <c r="O112" s="106"/>
    </row>
    <row r="113" spans="1:15" x14ac:dyDescent="0.25">
      <c r="A113" s="106"/>
      <c r="B113" s="106"/>
      <c r="C113" s="106"/>
      <c r="D113" s="106"/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</row>
    <row r="114" spans="1:15" x14ac:dyDescent="0.25">
      <c r="A114" s="106"/>
      <c r="B114" s="106"/>
      <c r="C114" s="106"/>
      <c r="D114" s="106"/>
      <c r="E114" s="106"/>
      <c r="F114" s="106"/>
      <c r="G114" s="106"/>
      <c r="H114" s="106"/>
      <c r="I114" s="106"/>
      <c r="J114" s="106"/>
      <c r="K114" s="106"/>
      <c r="L114" s="106"/>
      <c r="M114" s="106"/>
      <c r="N114" s="106"/>
      <c r="O114" s="106"/>
    </row>
    <row r="115" spans="1:15" x14ac:dyDescent="0.25">
      <c r="A115" s="106"/>
      <c r="B115" s="106"/>
      <c r="C115" s="106"/>
      <c r="D115" s="106"/>
      <c r="E115" s="106"/>
      <c r="F115" s="106"/>
      <c r="G115" s="106"/>
      <c r="H115" s="106"/>
      <c r="I115" s="106"/>
      <c r="J115" s="106"/>
      <c r="K115" s="106"/>
      <c r="L115" s="106"/>
      <c r="M115" s="106"/>
      <c r="N115" s="106"/>
      <c r="O115" s="106"/>
    </row>
    <row r="116" spans="1:15" x14ac:dyDescent="0.25">
      <c r="A116" s="106"/>
      <c r="B116" s="106"/>
      <c r="C116" s="106"/>
      <c r="D116" s="106"/>
      <c r="E116" s="106"/>
      <c r="F116" s="106"/>
      <c r="G116" s="106"/>
      <c r="H116" s="106"/>
      <c r="I116" s="106"/>
      <c r="J116" s="106"/>
      <c r="K116" s="106"/>
      <c r="L116" s="106"/>
      <c r="M116" s="106"/>
      <c r="N116" s="106"/>
      <c r="O116" s="106"/>
    </row>
  </sheetData>
  <dataValidations count="4">
    <dataValidation type="list" allowBlank="1" showInputMessage="1" showErrorMessage="1" sqref="F24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F25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F27">
      <formula1>"BackwardFlat,ForwardFlat,Linear,LogLinear,Cubic,LogCubic"</formula1>
    </dataValidation>
    <dataValidation type="list" allowBlank="1" showInputMessage="1" showErrorMessage="1" sqref="F26">
      <formula1>"Discount,ZeroYield,ForwardRate"</formula1>
    </dataValidation>
  </dataValidations>
  <pageMargins left="0.7" right="0.7" top="0.75" bottom="0.75" header="0.3" footer="0.3"/>
  <drawing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4"/>
  <sheetViews>
    <sheetView workbookViewId="0">
      <selection activeCell="L29" sqref="L29"/>
    </sheetView>
  </sheetViews>
  <sheetFormatPr defaultRowHeight="15" x14ac:dyDescent="0.25"/>
  <cols>
    <col min="2" max="2" width="31.28515625" customWidth="1"/>
    <col min="3" max="3" width="12" bestFit="1" customWidth="1"/>
    <col min="4" max="4" width="11.5703125" bestFit="1" customWidth="1"/>
    <col min="5" max="5" width="13.28515625" customWidth="1"/>
    <col min="6" max="6" width="6.140625" bestFit="1" customWidth="1"/>
    <col min="7" max="7" width="10.42578125" bestFit="1" customWidth="1"/>
    <col min="8" max="8" width="8.85546875" bestFit="1" customWidth="1"/>
    <col min="9" max="9" width="18.5703125" bestFit="1" customWidth="1"/>
    <col min="10" max="10" width="12.42578125" bestFit="1" customWidth="1"/>
    <col min="11" max="11" width="11.42578125" bestFit="1" customWidth="1"/>
    <col min="12" max="12" width="10.85546875" bestFit="1" customWidth="1"/>
    <col min="13" max="13" width="7.140625" bestFit="1" customWidth="1"/>
    <col min="17" max="17" width="30.5703125" customWidth="1"/>
  </cols>
  <sheetData>
    <row r="1" spans="2:17" x14ac:dyDescent="0.25">
      <c r="B1" s="10" t="s">
        <v>353</v>
      </c>
      <c r="C1" s="94">
        <f>+'Versione&amp;Data'!A5</f>
        <v>42233</v>
      </c>
    </row>
    <row r="4" spans="2:17" x14ac:dyDescent="0.25">
      <c r="B4" s="99">
        <f>+Step_3_ConfigDepositi!J9</f>
        <v>0</v>
      </c>
      <c r="C4" s="99" t="str">
        <f>+Step_3_ConfigDepositi!K9</f>
        <v>Error</v>
      </c>
      <c r="D4" s="99" t="str">
        <f>+Step_3_ConfigDepositi!L9</f>
        <v>ObjectId</v>
      </c>
      <c r="E4" s="99" t="str">
        <f>+Step_3_ConfigDepositi!M9</f>
        <v>Rate</v>
      </c>
      <c r="F4" s="99" t="str">
        <f>+Step_3_ConfigDepositi!N9</f>
        <v>Tenor</v>
      </c>
      <c r="G4" s="99" t="str">
        <f>+Step_3_ConfigDepositi!O9</f>
        <v>FixingDays</v>
      </c>
      <c r="H4" s="99" t="str">
        <f>+Step_3_ConfigDepositi!P9</f>
        <v>Calendar</v>
      </c>
      <c r="I4" s="99" t="str">
        <f>+Step_3_ConfigDepositi!Q9</f>
        <v>Convention</v>
      </c>
      <c r="J4" s="99" t="str">
        <f>+Step_3_ConfigDepositi!R9</f>
        <v>EndOfMonth</v>
      </c>
      <c r="K4" s="99" t="str">
        <f>+Step_3_ConfigDepositi!S9</f>
        <v>DayCounter</v>
      </c>
      <c r="L4" s="99" t="str">
        <f>+Step_3_ConfigDepositi!T9</f>
        <v>Permanent</v>
      </c>
      <c r="M4" s="99" t="str">
        <f>+Step_3_ConfigDepositi!U9</f>
        <v>Trigger</v>
      </c>
    </row>
    <row r="5" spans="2:17" x14ac:dyDescent="0.25">
      <c r="B5" s="11" t="str">
        <f>+Step_3_ConfigDepositi!J15</f>
        <v>3W#0014</v>
      </c>
      <c r="C5" s="11" t="str">
        <f>+Step_3_ConfigDepositi!K15</f>
        <v/>
      </c>
      <c r="D5" s="11" t="str">
        <f>+Step_3_ConfigDepositi!L15</f>
        <v>3W</v>
      </c>
      <c r="E5" s="100">
        <f>+Step_3_ConfigDepositi!M15</f>
        <v>-1.2600000000000001E-3</v>
      </c>
      <c r="F5" s="11" t="str">
        <f>+Step_3_ConfigDepositi!N15</f>
        <v>3W</v>
      </c>
      <c r="G5" s="11">
        <f>+Step_3_ConfigDepositi!O15</f>
        <v>2</v>
      </c>
      <c r="H5" s="11" t="str">
        <f>+Step_3_ConfigDepositi!P15</f>
        <v>TARGET</v>
      </c>
      <c r="I5" s="11" t="str">
        <f>+Step_3_ConfigDepositi!Q15</f>
        <v>Modified Following</v>
      </c>
      <c r="J5" s="11" t="b">
        <f>+Step_3_ConfigDepositi!R15</f>
        <v>1</v>
      </c>
      <c r="K5" s="11" t="str">
        <f>+Step_3_ConfigDepositi!S15</f>
        <v>Actual/360</v>
      </c>
      <c r="L5" s="11">
        <f>+Step_3_ConfigDepositi!T15</f>
        <v>0</v>
      </c>
      <c r="M5" s="11">
        <f>+Step_3_ConfigDepositi!U15</f>
        <v>0</v>
      </c>
    </row>
    <row r="6" spans="2:17" x14ac:dyDescent="0.25">
      <c r="B6" s="10" t="s">
        <v>1455</v>
      </c>
      <c r="C6" s="94">
        <f>+Step6_Bootstrap!F34</f>
        <v>42235</v>
      </c>
    </row>
    <row r="7" spans="2:17" x14ac:dyDescent="0.25">
      <c r="B7" s="10" t="s">
        <v>354</v>
      </c>
      <c r="C7" s="94">
        <f>+C1+G5</f>
        <v>42235</v>
      </c>
    </row>
    <row r="8" spans="2:17" x14ac:dyDescent="0.25">
      <c r="B8" s="10" t="s">
        <v>355</v>
      </c>
      <c r="C8" s="94">
        <f>_xll.qlCalendarAdvance(H5,C7,F5,I5,J5)</f>
        <v>42256</v>
      </c>
    </row>
    <row r="9" spans="2:17" ht="15.75" thickBot="1" x14ac:dyDescent="0.3">
      <c r="B9" s="10" t="s">
        <v>1447</v>
      </c>
      <c r="C9" s="95">
        <f>+E5*C10*(C8-C7)/360</f>
        <v>-7.3499999999999998E-3</v>
      </c>
      <c r="Q9" s="49" t="s">
        <v>1430</v>
      </c>
    </row>
    <row r="10" spans="2:17" ht="15.75" thickBot="1" x14ac:dyDescent="0.3">
      <c r="B10" s="10" t="s">
        <v>1448</v>
      </c>
      <c r="C10" s="10">
        <v>100</v>
      </c>
      <c r="Q10" s="50"/>
    </row>
    <row r="11" spans="2:17" ht="27" x14ac:dyDescent="0.25">
      <c r="B11" s="10" t="s">
        <v>1449</v>
      </c>
      <c r="C11" s="95">
        <f>+C9+C10</f>
        <v>99.992649999999998</v>
      </c>
      <c r="Q11" s="51" t="s">
        <v>1431</v>
      </c>
    </row>
    <row r="12" spans="2:17" x14ac:dyDescent="0.25">
      <c r="B12" s="10" t="s">
        <v>1450</v>
      </c>
      <c r="C12" s="10">
        <v>100</v>
      </c>
      <c r="Q12" s="51" t="s">
        <v>1432</v>
      </c>
    </row>
    <row r="13" spans="2:17" x14ac:dyDescent="0.25">
      <c r="B13" s="10" t="s">
        <v>1451</v>
      </c>
      <c r="C13" s="93">
        <f>-LN(C12/C11)*(1/C14)</f>
        <v>-1.2600463072684103E-3</v>
      </c>
      <c r="Q13" s="52" t="s">
        <v>1433</v>
      </c>
    </row>
    <row r="14" spans="2:17" x14ac:dyDescent="0.25">
      <c r="B14" s="10" t="s">
        <v>1452</v>
      </c>
      <c r="C14" s="10">
        <f>+(C8-C6)/360</f>
        <v>5.8333333333333334E-2</v>
      </c>
      <c r="Q14" s="52" t="s">
        <v>1434</v>
      </c>
    </row>
    <row r="15" spans="2:17" ht="27" x14ac:dyDescent="0.25">
      <c r="B15" s="10" t="s">
        <v>1453</v>
      </c>
      <c r="C15" s="96">
        <f>EXP(-C13*C14)</f>
        <v>1.0000735054026471</v>
      </c>
      <c r="Q15" s="51" t="s">
        <v>1435</v>
      </c>
    </row>
    <row r="16" spans="2:17" ht="40.5" x14ac:dyDescent="0.25">
      <c r="B16" s="10" t="s">
        <v>1454</v>
      </c>
      <c r="C16" s="10">
        <f>+Step6_Bootstrap!I25</f>
        <v>1.0000735054026537</v>
      </c>
      <c r="Q16" s="52" t="s">
        <v>1436</v>
      </c>
    </row>
    <row r="17" spans="2:18" x14ac:dyDescent="0.25">
      <c r="B17" s="97" t="s">
        <v>1456</v>
      </c>
      <c r="C17" s="98">
        <f>+C16-C15</f>
        <v>6.6613381477509392E-15</v>
      </c>
      <c r="Q17" s="52" t="s">
        <v>230</v>
      </c>
    </row>
    <row r="18" spans="2:18" x14ac:dyDescent="0.25">
      <c r="Q18" s="51" t="s">
        <v>296</v>
      </c>
    </row>
    <row r="19" spans="2:18" x14ac:dyDescent="0.25">
      <c r="Q19" s="48"/>
    </row>
    <row r="20" spans="2:18" x14ac:dyDescent="0.25">
      <c r="Q20" s="49" t="s">
        <v>18</v>
      </c>
    </row>
    <row r="22" spans="2:18" ht="28.5" x14ac:dyDescent="0.25">
      <c r="Q22" s="2" t="s">
        <v>1437</v>
      </c>
    </row>
    <row r="23" spans="2:18" x14ac:dyDescent="0.25">
      <c r="Q23" s="48"/>
    </row>
    <row r="24" spans="2:18" x14ac:dyDescent="0.25">
      <c r="Q24" s="49" t="s">
        <v>20</v>
      </c>
    </row>
    <row r="26" spans="2:18" x14ac:dyDescent="0.25">
      <c r="Q26" s="2" t="s">
        <v>298</v>
      </c>
    </row>
    <row r="27" spans="2:18" x14ac:dyDescent="0.25">
      <c r="Q27" s="48"/>
    </row>
    <row r="28" spans="2:18" x14ac:dyDescent="0.25">
      <c r="Q28" s="49" t="s">
        <v>22</v>
      </c>
    </row>
    <row r="29" spans="2:18" ht="99.75" x14ac:dyDescent="0.25">
      <c r="Q29" s="1" t="s">
        <v>1438</v>
      </c>
      <c r="R29" s="53" t="s">
        <v>1439</v>
      </c>
    </row>
    <row r="30" spans="2:18" ht="71.25" x14ac:dyDescent="0.25">
      <c r="Q30" s="1" t="s">
        <v>1440</v>
      </c>
      <c r="R30" s="53" t="s">
        <v>1441</v>
      </c>
    </row>
    <row r="31" spans="2:18" ht="213.75" x14ac:dyDescent="0.25">
      <c r="Q31" s="1" t="s">
        <v>1442</v>
      </c>
      <c r="R31" s="53" t="s">
        <v>1443</v>
      </c>
    </row>
    <row r="32" spans="2:18" ht="99.75" x14ac:dyDescent="0.25">
      <c r="Q32" s="1" t="s">
        <v>1444</v>
      </c>
      <c r="R32" s="53" t="s">
        <v>1445</v>
      </c>
    </row>
    <row r="33" spans="17:18" ht="128.25" x14ac:dyDescent="0.25">
      <c r="Q33" s="1" t="s">
        <v>243</v>
      </c>
      <c r="R33" s="53" t="s">
        <v>1446</v>
      </c>
    </row>
    <row r="34" spans="17:18" ht="57" x14ac:dyDescent="0.25">
      <c r="Q34" s="1" t="s">
        <v>6</v>
      </c>
      <c r="R34" s="53" t="s">
        <v>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9"/>
  <sheetViews>
    <sheetView topLeftCell="A12" workbookViewId="0">
      <selection activeCell="A41" sqref="A41"/>
    </sheetView>
  </sheetViews>
  <sheetFormatPr defaultColWidth="23.42578125" defaultRowHeight="15" x14ac:dyDescent="0.25"/>
  <cols>
    <col min="1" max="1" width="61.140625" bestFit="1" customWidth="1"/>
    <col min="2" max="2" width="23.28515625" bestFit="1" customWidth="1"/>
    <col min="3" max="3" width="27.85546875" customWidth="1"/>
    <col min="4" max="4" width="65.42578125" customWidth="1"/>
    <col min="5" max="5" width="16.7109375" bestFit="1" customWidth="1"/>
    <col min="6" max="7" width="18.42578125" bestFit="1" customWidth="1"/>
    <col min="8" max="8" width="19.42578125" bestFit="1" customWidth="1"/>
    <col min="9" max="9" width="19.5703125" bestFit="1" customWidth="1"/>
    <col min="10" max="10" width="12.42578125" bestFit="1" customWidth="1"/>
    <col min="11" max="11" width="7.140625" bestFit="1" customWidth="1"/>
    <col min="12" max="12" width="12.42578125" bestFit="1" customWidth="1"/>
    <col min="13" max="13" width="20.7109375" bestFit="1" customWidth="1"/>
    <col min="17" max="17" width="42.5703125" bestFit="1" customWidth="1"/>
    <col min="18" max="18" width="23" bestFit="1" customWidth="1"/>
  </cols>
  <sheetData>
    <row r="1" spans="1:17" s="106" customFormat="1" x14ac:dyDescent="0.25">
      <c r="A1" s="10" t="s">
        <v>353</v>
      </c>
      <c r="B1" s="94">
        <f>+Step6_Bootstrap!F34</f>
        <v>42235</v>
      </c>
    </row>
    <row r="2" spans="1:17" x14ac:dyDescent="0.25">
      <c r="A2" t="s">
        <v>247</v>
      </c>
      <c r="B2" t="s">
        <v>252</v>
      </c>
      <c r="C2" s="10" t="s">
        <v>0</v>
      </c>
      <c r="D2" s="10" t="s">
        <v>233</v>
      </c>
      <c r="E2" s="10" t="s">
        <v>235</v>
      </c>
      <c r="F2" s="10" t="s">
        <v>239</v>
      </c>
      <c r="G2" s="10" t="s">
        <v>268</v>
      </c>
      <c r="H2" s="10" t="s">
        <v>270</v>
      </c>
      <c r="I2" s="10" t="s">
        <v>272</v>
      </c>
      <c r="J2" s="10" t="s">
        <v>274</v>
      </c>
      <c r="K2" s="10" t="s">
        <v>276</v>
      </c>
      <c r="L2" s="10" t="s">
        <v>278</v>
      </c>
      <c r="M2" s="10" t="s">
        <v>1563</v>
      </c>
    </row>
    <row r="3" spans="1:17" x14ac:dyDescent="0.25">
      <c r="A3" s="10" t="s">
        <v>1560</v>
      </c>
      <c r="B3" s="148" t="s">
        <v>1561</v>
      </c>
      <c r="C3" s="10" t="s">
        <v>118</v>
      </c>
      <c r="D3" s="152">
        <v>-1.23E-3</v>
      </c>
      <c r="E3" s="10" t="s">
        <v>118</v>
      </c>
      <c r="F3" s="10" t="s">
        <v>282</v>
      </c>
      <c r="G3" s="10" t="s">
        <v>283</v>
      </c>
      <c r="H3" s="10" t="s">
        <v>253</v>
      </c>
      <c r="I3" s="10" t="s">
        <v>251</v>
      </c>
      <c r="J3" s="10" t="s">
        <v>1562</v>
      </c>
      <c r="K3" s="10">
        <v>0</v>
      </c>
      <c r="L3" s="10" t="s">
        <v>284</v>
      </c>
      <c r="M3" s="10">
        <v>2</v>
      </c>
      <c r="Q3" s="149"/>
    </row>
    <row r="6" spans="1:17" x14ac:dyDescent="0.25">
      <c r="A6" s="10" t="s">
        <v>1454</v>
      </c>
      <c r="B6" s="96">
        <f>+Step6_Bootstrap!I41</f>
        <v>1.002509345592234</v>
      </c>
    </row>
    <row r="7" spans="1:17" x14ac:dyDescent="0.25">
      <c r="A7" s="97" t="s">
        <v>1456</v>
      </c>
      <c r="B7" s="158">
        <f>+B6-B16</f>
        <v>2.2204460492503131E-15</v>
      </c>
    </row>
    <row r="11" spans="1:17" x14ac:dyDescent="0.25">
      <c r="A11" t="s">
        <v>1564</v>
      </c>
    </row>
    <row r="12" spans="1:17" x14ac:dyDescent="0.25">
      <c r="A12" s="161" t="s">
        <v>1565</v>
      </c>
      <c r="B12" s="161" t="s">
        <v>1566</v>
      </c>
      <c r="C12" s="161" t="s">
        <v>1567</v>
      </c>
      <c r="D12" s="161" t="s">
        <v>1571</v>
      </c>
      <c r="E12" s="162" t="s">
        <v>1570</v>
      </c>
      <c r="F12" s="163" t="s">
        <v>1430</v>
      </c>
      <c r="G12" s="163" t="s">
        <v>1572</v>
      </c>
    </row>
    <row r="13" spans="1:17" x14ac:dyDescent="0.25">
      <c r="A13" s="157">
        <f>+G13</f>
        <v>42601</v>
      </c>
      <c r="B13" s="153">
        <f>YEARFRAC($B$1,$A$13,2)*$D$3*100</f>
        <v>-0.12504999999999999</v>
      </c>
      <c r="C13" s="10"/>
      <c r="D13" s="156">
        <f>_xll.qlYieldTSDiscount(Step6_Bootstrap!$F$20,TestTassoSwap!A13)</f>
        <v>1.0014253620987206</v>
      </c>
      <c r="E13" s="160" t="s">
        <v>105</v>
      </c>
      <c r="F13" s="157">
        <f>_xll.qlCalendarAdvance($F$3,$B$1,$E$13,$H$3)</f>
        <v>42601</v>
      </c>
      <c r="G13" s="94">
        <f>+Step6_Bootstrap!H37</f>
        <v>42601</v>
      </c>
    </row>
    <row r="14" spans="1:17" x14ac:dyDescent="0.25">
      <c r="A14" s="157">
        <f>+G14</f>
        <v>42968</v>
      </c>
      <c r="B14" s="153">
        <f>YEARFRAC($A$13,$A$14,2)*$D$3*100</f>
        <v>-0.12539166666666665</v>
      </c>
      <c r="C14" s="10">
        <v>100</v>
      </c>
      <c r="D14" s="155">
        <f>_xll.qlYieldTSDiscount(Step6_Bootstrap!$F$20,TestTassoSwap!A14)</f>
        <v>1.002509345592234</v>
      </c>
      <c r="E14" s="160" t="s">
        <v>105</v>
      </c>
      <c r="F14" s="157">
        <f>_xll.qlCalendarAdvance($F$3,$A$13,$E$14,$H$3)</f>
        <v>42968</v>
      </c>
      <c r="G14" s="94">
        <f>+Step6_Bootstrap!H41</f>
        <v>42968</v>
      </c>
    </row>
    <row r="15" spans="1:17" x14ac:dyDescent="0.25">
      <c r="A15" s="159" t="s">
        <v>1568</v>
      </c>
      <c r="B15" s="159">
        <v>100</v>
      </c>
      <c r="K15" s="150"/>
      <c r="L15" s="48"/>
    </row>
    <row r="16" spans="1:17" x14ac:dyDescent="0.25">
      <c r="A16" t="s">
        <v>1569</v>
      </c>
      <c r="B16" s="154">
        <f>(B15-B13*D13)/(C14+B14)</f>
        <v>1.0025093455922318</v>
      </c>
      <c r="D16" s="173">
        <f>+B16-D14</f>
        <v>-2.2204460492503131E-15</v>
      </c>
      <c r="K16" s="150"/>
      <c r="L16" s="48"/>
    </row>
    <row r="17" spans="1:21" x14ac:dyDescent="0.25">
      <c r="K17" s="150"/>
      <c r="L17" s="48"/>
    </row>
    <row r="18" spans="1:21" x14ac:dyDescent="0.25">
      <c r="K18" s="150"/>
      <c r="L18" s="48"/>
    </row>
    <row r="19" spans="1:21" x14ac:dyDescent="0.25">
      <c r="B19" s="10" t="s">
        <v>1603</v>
      </c>
      <c r="C19" s="10" t="s">
        <v>1601</v>
      </c>
      <c r="D19" s="10" t="s">
        <v>1592</v>
      </c>
      <c r="K19" s="150"/>
      <c r="L19" s="48"/>
    </row>
    <row r="20" spans="1:21" ht="15.75" thickBot="1" x14ac:dyDescent="0.3">
      <c r="A20" s="4" t="s">
        <v>1585</v>
      </c>
      <c r="B20" s="10" t="s">
        <v>1602</v>
      </c>
      <c r="C20" s="10" t="str">
        <f>_xll.qlSwapRateHelper2(C110,C111,C112,C113,C114,C115,C116,C117,C118,C119)</f>
        <v>EONIA_2Y_S#0006</v>
      </c>
      <c r="D20" s="10" t="str">
        <f>_xll.qlVanillaSwapFromSwapRateHelper(B20,C20)</f>
        <v>OIS_2Y_CF#0003</v>
      </c>
      <c r="E20" t="str">
        <f>_xll.ohRangeRetrieveError(D20)</f>
        <v/>
      </c>
      <c r="K20" s="150"/>
      <c r="L20" s="48"/>
      <c r="Q20" s="48"/>
      <c r="R20" s="48"/>
    </row>
    <row r="21" spans="1:21" ht="15.75" thickBot="1" x14ac:dyDescent="0.3">
      <c r="A21" s="5"/>
      <c r="K21" s="151"/>
      <c r="Q21" s="48"/>
      <c r="R21" s="48"/>
    </row>
    <row r="22" spans="1:21" ht="15.75" thickBot="1" x14ac:dyDescent="0.3">
      <c r="A22" s="176" t="s">
        <v>11</v>
      </c>
      <c r="B22" s="177" t="s">
        <v>1615</v>
      </c>
      <c r="C22" s="177">
        <v>0</v>
      </c>
      <c r="Q22" s="48"/>
      <c r="R22" s="48"/>
    </row>
    <row r="23" spans="1:21" ht="15.75" thickBot="1" x14ac:dyDescent="0.3">
      <c r="A23" s="175" t="s">
        <v>1586</v>
      </c>
      <c r="B23" s="10" t="str">
        <f t="array" ref="B23:U25">_xll.qlSwapLegAnalysis(D20,C22)</f>
        <v>Payment Date</v>
      </c>
      <c r="C23" s="10" t="str">
        <v>Amount</v>
      </c>
      <c r="D23" s="10" t="str">
        <v>Nominal</v>
      </c>
      <c r="E23" s="10" t="str">
        <v>Accrual Start Date</v>
      </c>
      <c r="F23" s="10" t="str">
        <v>Accrual End Date</v>
      </c>
      <c r="G23" s="10" t="str">
        <v>Accrual Days</v>
      </c>
      <c r="H23" s="10" t="str">
        <v>Index</v>
      </c>
      <c r="I23" s="10" t="str">
        <v>Fixing Days</v>
      </c>
      <c r="J23" s="10" t="str">
        <v>Fixing Dates</v>
      </c>
      <c r="K23" s="10" t="str">
        <v>Day Counter</v>
      </c>
      <c r="L23" s="10" t="str">
        <v>Accrual Period</v>
      </c>
      <c r="M23" s="10" t="str">
        <v>Effective Rate</v>
      </c>
      <c r="N23" s="10" t="str">
        <v>Floor</v>
      </c>
      <c r="O23" s="10" t="str">
        <v>Gearing</v>
      </c>
      <c r="P23" s="10" t="str">
        <v>Index Fixing</v>
      </c>
      <c r="Q23" s="179" t="str">
        <v>Conv. Adj.</v>
      </c>
      <c r="R23" s="179" t="str">
        <v>Spread</v>
      </c>
      <c r="S23" s="10" t="str">
        <v>Cap</v>
      </c>
      <c r="T23" s="10" t="str">
        <v>Call Digital Payoff</v>
      </c>
      <c r="U23" s="10" t="str">
        <v>Put Digital Payoff</v>
      </c>
    </row>
    <row r="24" spans="1:21" ht="15.75" thickBot="1" x14ac:dyDescent="0.3">
      <c r="A24" s="176" t="s">
        <v>13</v>
      </c>
      <c r="B24" s="157">
        <v>42601</v>
      </c>
      <c r="C24" s="10">
        <v>0</v>
      </c>
      <c r="D24" s="10">
        <v>1</v>
      </c>
      <c r="E24" s="157">
        <v>42235</v>
      </c>
      <c r="F24" s="157">
        <v>42601</v>
      </c>
      <c r="G24" s="10">
        <v>366</v>
      </c>
      <c r="H24" s="10" t="str">
        <v>#N/A</v>
      </c>
      <c r="I24" s="10" t="str">
        <v>#N/A</v>
      </c>
      <c r="J24" s="10" t="str">
        <v>#N/A</v>
      </c>
      <c r="K24" s="10" t="str">
        <v>Actual/360</v>
      </c>
      <c r="L24" s="10">
        <v>1.0166666666666666</v>
      </c>
      <c r="M24" s="10">
        <v>0</v>
      </c>
      <c r="N24" s="10" t="str">
        <v>#N/A</v>
      </c>
      <c r="O24" s="10" t="str">
        <v>#N/A</v>
      </c>
      <c r="P24" s="10" t="str">
        <v>#N/A</v>
      </c>
      <c r="Q24" s="179" t="str">
        <v>#N/A</v>
      </c>
      <c r="R24" s="179" t="str">
        <v>#N/A</v>
      </c>
      <c r="S24" s="10" t="str">
        <v>#N/A</v>
      </c>
      <c r="T24" s="10" t="str">
        <v>#N/A</v>
      </c>
      <c r="U24" s="10" t="str">
        <v>#N/A</v>
      </c>
    </row>
    <row r="25" spans="1:21" ht="15.75" thickBot="1" x14ac:dyDescent="0.3">
      <c r="A25" s="176" t="s">
        <v>1587</v>
      </c>
      <c r="B25" s="157">
        <v>42968</v>
      </c>
      <c r="C25" s="10">
        <v>0</v>
      </c>
      <c r="D25" s="10">
        <v>1</v>
      </c>
      <c r="E25" s="157">
        <v>42601</v>
      </c>
      <c r="F25" s="157">
        <v>42968</v>
      </c>
      <c r="G25" s="10">
        <v>367</v>
      </c>
      <c r="H25" s="10" t="str">
        <v>#N/A</v>
      </c>
      <c r="I25" s="10" t="str">
        <v>#N/A</v>
      </c>
      <c r="J25" s="10" t="str">
        <v>#N/A</v>
      </c>
      <c r="K25" s="10" t="str">
        <v>Actual/360</v>
      </c>
      <c r="L25" s="10">
        <v>1.0194444444444444</v>
      </c>
      <c r="M25" s="10">
        <v>0</v>
      </c>
      <c r="N25" s="10" t="str">
        <v>#N/A</v>
      </c>
      <c r="O25" s="10" t="str">
        <v>#N/A</v>
      </c>
      <c r="P25" s="10" t="str">
        <v>#N/A</v>
      </c>
      <c r="Q25" s="179" t="str">
        <v>#N/A</v>
      </c>
      <c r="R25" s="179" t="str">
        <v>#N/A</v>
      </c>
      <c r="S25" s="10" t="str">
        <v>#N/A</v>
      </c>
      <c r="T25" s="10" t="str">
        <v>#N/A</v>
      </c>
      <c r="U25" s="10" t="str">
        <v>#N/A</v>
      </c>
    </row>
    <row r="26" spans="1:21" ht="15.75" thickBot="1" x14ac:dyDescent="0.3">
      <c r="A26" s="176" t="s">
        <v>15</v>
      </c>
      <c r="B26" s="178" t="s">
        <v>1615</v>
      </c>
      <c r="C26" s="178">
        <v>1</v>
      </c>
    </row>
    <row r="27" spans="1:21" ht="15.75" thickBot="1" x14ac:dyDescent="0.3">
      <c r="A27" s="175" t="s">
        <v>16</v>
      </c>
      <c r="B27" s="10" t="str">
        <f t="array" ref="B27:U29">_xll.qlSwapLegAnalysis(D20,C26)</f>
        <v>Payment Date</v>
      </c>
      <c r="C27" s="10" t="str">
        <v>Amount</v>
      </c>
      <c r="D27" s="10" t="str">
        <v>Nominal</v>
      </c>
      <c r="E27" s="10" t="str">
        <v>Accrual Start Date</v>
      </c>
      <c r="F27" s="10" t="str">
        <v>Accrual End Date</v>
      </c>
      <c r="G27" s="10" t="str">
        <v>Accrual Days</v>
      </c>
      <c r="H27" s="10" t="str">
        <v>Index</v>
      </c>
      <c r="I27" s="10" t="str">
        <v>Fixing Days</v>
      </c>
      <c r="J27" s="10" t="str">
        <v>Fixing Dates</v>
      </c>
      <c r="K27" s="10" t="str">
        <v>Day Counter</v>
      </c>
      <c r="L27" s="10" t="str">
        <v>Accrual Period</v>
      </c>
      <c r="M27" s="10" t="str">
        <v>Effective Rate</v>
      </c>
      <c r="N27" s="10" t="str">
        <v>Floor</v>
      </c>
      <c r="O27" s="10" t="str">
        <v>Gearing</v>
      </c>
      <c r="P27" s="10" t="str">
        <v>Index Fixing</v>
      </c>
      <c r="Q27" s="10" t="str">
        <v>Conv. Adj.</v>
      </c>
      <c r="R27" s="10" t="str">
        <v>Spread</v>
      </c>
      <c r="S27" s="10" t="str">
        <v>Cap</v>
      </c>
      <c r="T27" s="10" t="str">
        <v>Call Digital Payoff</v>
      </c>
      <c r="U27" s="10" t="str">
        <v>Put Digital Payoff</v>
      </c>
    </row>
    <row r="28" spans="1:21" ht="15.75" thickBot="1" x14ac:dyDescent="0.3">
      <c r="A28" s="176" t="s">
        <v>17</v>
      </c>
      <c r="B28" s="10">
        <v>42236</v>
      </c>
      <c r="C28" s="10" t="str">
        <v>#N/A</v>
      </c>
      <c r="D28" s="10">
        <v>1</v>
      </c>
      <c r="E28" s="10">
        <v>42235</v>
      </c>
      <c r="F28" s="10">
        <v>42236</v>
      </c>
      <c r="G28" s="10">
        <v>1</v>
      </c>
      <c r="H28" s="10" t="str">
        <v>EoniaON Actual/360</v>
      </c>
      <c r="I28" s="10">
        <v>0</v>
      </c>
      <c r="J28" s="10">
        <v>42235</v>
      </c>
      <c r="K28" s="10" t="str">
        <v>Actual/360</v>
      </c>
      <c r="L28" s="10">
        <v>2.7777777777777779E-3</v>
      </c>
      <c r="M28" s="10" t="str">
        <v>#N/A</v>
      </c>
      <c r="N28" s="10" t="str">
        <v>#N/A</v>
      </c>
      <c r="O28" s="10">
        <v>1</v>
      </c>
      <c r="P28" s="10" t="str">
        <v>#N/A</v>
      </c>
      <c r="Q28" s="10" t="str">
        <v>#N/A</v>
      </c>
      <c r="R28" s="10">
        <v>0</v>
      </c>
      <c r="S28" s="10" t="str">
        <v>#N/A</v>
      </c>
      <c r="T28" s="10" t="str">
        <v>#N/A</v>
      </c>
      <c r="U28" s="10" t="str">
        <v>#N/A</v>
      </c>
    </row>
    <row r="29" spans="1:21" x14ac:dyDescent="0.25">
      <c r="A29" s="3"/>
      <c r="B29" s="10">
        <v>42237</v>
      </c>
      <c r="C29" s="10" t="str">
        <v>#N/A</v>
      </c>
      <c r="D29" s="10">
        <v>1</v>
      </c>
      <c r="E29" s="10">
        <v>42236</v>
      </c>
      <c r="F29" s="10">
        <v>42237</v>
      </c>
      <c r="G29" s="10">
        <v>1</v>
      </c>
      <c r="H29" s="10" t="str">
        <v>EoniaON Actual/360</v>
      </c>
      <c r="I29" s="10">
        <v>0</v>
      </c>
      <c r="J29" s="10">
        <v>42236</v>
      </c>
      <c r="K29" s="10" t="str">
        <v>Actual/360</v>
      </c>
      <c r="L29" s="10">
        <v>2.7777777777777779E-3</v>
      </c>
      <c r="M29" s="10" t="str">
        <v>#N/A</v>
      </c>
      <c r="N29" s="10" t="str">
        <v>#N/A</v>
      </c>
      <c r="O29" s="10">
        <v>1</v>
      </c>
      <c r="P29" s="10" t="str">
        <v>#N/A</v>
      </c>
      <c r="Q29" s="10" t="str">
        <v>#N/A</v>
      </c>
      <c r="R29" s="10">
        <v>0</v>
      </c>
      <c r="S29" s="10" t="str">
        <v>#N/A</v>
      </c>
      <c r="T29" s="10" t="str">
        <v>#N/A</v>
      </c>
      <c r="U29" s="10" t="str">
        <v>#N/A</v>
      </c>
    </row>
    <row r="30" spans="1:21" x14ac:dyDescent="0.25">
      <c r="A30" s="4" t="s">
        <v>18</v>
      </c>
    </row>
    <row r="31" spans="1:21" x14ac:dyDescent="0.25">
      <c r="A31" s="3"/>
    </row>
    <row r="32" spans="1:21" x14ac:dyDescent="0.25">
      <c r="A32" s="8" t="s">
        <v>1588</v>
      </c>
    </row>
    <row r="33" spans="1:2" x14ac:dyDescent="0.25">
      <c r="A33" s="3"/>
    </row>
    <row r="34" spans="1:2" x14ac:dyDescent="0.25">
      <c r="A34" s="4" t="s">
        <v>20</v>
      </c>
    </row>
    <row r="35" spans="1:2" x14ac:dyDescent="0.25">
      <c r="A35" s="3"/>
    </row>
    <row r="36" spans="1:2" x14ac:dyDescent="0.25">
      <c r="A36" s="8" t="s">
        <v>1589</v>
      </c>
    </row>
    <row r="37" spans="1:2" x14ac:dyDescent="0.25">
      <c r="A37" s="3"/>
    </row>
    <row r="38" spans="1:2" x14ac:dyDescent="0.25">
      <c r="A38" s="9" t="s">
        <v>22</v>
      </c>
    </row>
    <row r="39" spans="1:2" ht="28.5" x14ac:dyDescent="0.25">
      <c r="A39" s="1" t="s">
        <v>0</v>
      </c>
      <c r="B39" s="2" t="s">
        <v>1</v>
      </c>
    </row>
    <row r="40" spans="1:2" ht="28.5" x14ac:dyDescent="0.25">
      <c r="A40" s="1" t="s">
        <v>1590</v>
      </c>
      <c r="B40" s="2" t="s">
        <v>1591</v>
      </c>
    </row>
    <row r="41" spans="1:2" ht="42.75" x14ac:dyDescent="0.25">
      <c r="A41" s="1" t="s">
        <v>4</v>
      </c>
      <c r="B41" s="2" t="s">
        <v>5</v>
      </c>
    </row>
    <row r="42" spans="1:2" ht="28.5" x14ac:dyDescent="0.25">
      <c r="A42" s="1" t="s">
        <v>6</v>
      </c>
      <c r="B42" s="2" t="s">
        <v>7</v>
      </c>
    </row>
    <row r="43" spans="1:2" x14ac:dyDescent="0.25">
      <c r="A43" s="1" t="s">
        <v>8</v>
      </c>
      <c r="B43" s="2" t="s">
        <v>9</v>
      </c>
    </row>
    <row r="47" spans="1:2" ht="15.75" thickBot="1" x14ac:dyDescent="0.3">
      <c r="A47" s="4" t="s">
        <v>1593</v>
      </c>
    </row>
    <row r="48" spans="1:2" ht="15.75" thickBot="1" x14ac:dyDescent="0.3">
      <c r="A48" s="5"/>
    </row>
    <row r="49" spans="1:1" ht="15.75" thickBot="1" x14ac:dyDescent="0.3">
      <c r="A49" s="6" t="s">
        <v>11</v>
      </c>
    </row>
    <row r="50" spans="1:1" ht="15.75" thickBot="1" x14ac:dyDescent="0.3">
      <c r="A50" s="7" t="s">
        <v>1594</v>
      </c>
    </row>
    <row r="51" spans="1:1" ht="15.75" thickBot="1" x14ac:dyDescent="0.3">
      <c r="A51" s="6" t="s">
        <v>13</v>
      </c>
    </row>
    <row r="52" spans="1:1" ht="15.75" thickBot="1" x14ac:dyDescent="0.3">
      <c r="A52" s="6" t="s">
        <v>225</v>
      </c>
    </row>
    <row r="53" spans="1:1" ht="15.75" thickBot="1" x14ac:dyDescent="0.3">
      <c r="A53" s="6" t="s">
        <v>1595</v>
      </c>
    </row>
    <row r="54" spans="1:1" ht="15.75" thickBot="1" x14ac:dyDescent="0.3">
      <c r="A54" s="6" t="s">
        <v>262</v>
      </c>
    </row>
    <row r="55" spans="1:1" ht="15.75" thickBot="1" x14ac:dyDescent="0.3">
      <c r="A55" s="6" t="s">
        <v>263</v>
      </c>
    </row>
    <row r="56" spans="1:1" ht="15.75" thickBot="1" x14ac:dyDescent="0.3">
      <c r="A56" s="6" t="s">
        <v>264</v>
      </c>
    </row>
    <row r="57" spans="1:1" ht="15.75" thickBot="1" x14ac:dyDescent="0.3">
      <c r="A57" s="6" t="s">
        <v>15</v>
      </c>
    </row>
    <row r="58" spans="1:1" ht="15.75" thickBot="1" x14ac:dyDescent="0.3">
      <c r="A58" s="7" t="s">
        <v>16</v>
      </c>
    </row>
    <row r="59" spans="1:1" ht="15.75" thickBot="1" x14ac:dyDescent="0.3">
      <c r="A59" s="6" t="s">
        <v>17</v>
      </c>
    </row>
    <row r="60" spans="1:1" x14ac:dyDescent="0.25">
      <c r="A60" s="3"/>
    </row>
    <row r="61" spans="1:1" x14ac:dyDescent="0.25">
      <c r="A61" s="4" t="s">
        <v>18</v>
      </c>
    </row>
    <row r="62" spans="1:1" x14ac:dyDescent="0.25">
      <c r="A62" s="3"/>
    </row>
    <row r="63" spans="1:1" x14ac:dyDescent="0.25">
      <c r="A63" s="8" t="s">
        <v>265</v>
      </c>
    </row>
    <row r="64" spans="1:1" x14ac:dyDescent="0.25">
      <c r="A64" s="3"/>
    </row>
    <row r="65" spans="1:3" x14ac:dyDescent="0.25">
      <c r="A65" s="4" t="s">
        <v>20</v>
      </c>
    </row>
    <row r="66" spans="1:3" x14ac:dyDescent="0.25">
      <c r="A66" s="3"/>
    </row>
    <row r="67" spans="1:3" x14ac:dyDescent="0.25">
      <c r="A67" s="8" t="s">
        <v>21</v>
      </c>
    </row>
    <row r="68" spans="1:3" x14ac:dyDescent="0.25">
      <c r="A68" s="3"/>
    </row>
    <row r="69" spans="1:3" x14ac:dyDescent="0.25">
      <c r="A69" s="9" t="s">
        <v>22</v>
      </c>
    </row>
    <row r="70" spans="1:3" ht="28.5" x14ac:dyDescent="0.25">
      <c r="A70" s="1" t="s">
        <v>0</v>
      </c>
      <c r="B70" s="2" t="s">
        <v>1</v>
      </c>
      <c r="C70" t="s">
        <v>1598</v>
      </c>
    </row>
    <row r="71" spans="1:3" x14ac:dyDescent="0.25">
      <c r="A71" s="1" t="s">
        <v>233</v>
      </c>
      <c r="B71" s="2" t="s">
        <v>266</v>
      </c>
      <c r="C71">
        <f>+Step_4_ConfigSwap!N32</f>
        <v>-1.23E-3</v>
      </c>
    </row>
    <row r="72" spans="1:3" x14ac:dyDescent="0.25">
      <c r="A72" s="1" t="s">
        <v>1596</v>
      </c>
      <c r="B72" s="2" t="s">
        <v>1597</v>
      </c>
      <c r="C72" t="str">
        <f>+Step_1_CreareIndice_EONIA!C1</f>
        <v>EONIA!#0014</v>
      </c>
    </row>
    <row r="73" spans="1:3" x14ac:dyDescent="0.25">
      <c r="A73" s="1" t="s">
        <v>276</v>
      </c>
      <c r="B73" s="2" t="s">
        <v>277</v>
      </c>
      <c r="C73" s="174">
        <v>0</v>
      </c>
    </row>
    <row r="74" spans="1:3" x14ac:dyDescent="0.25">
      <c r="A74" s="1" t="s">
        <v>278</v>
      </c>
      <c r="B74" s="2" t="s">
        <v>279</v>
      </c>
      <c r="C74" t="s">
        <v>284</v>
      </c>
    </row>
    <row r="75" spans="1:3" ht="57" x14ac:dyDescent="0.25">
      <c r="A75" s="1" t="s">
        <v>280</v>
      </c>
      <c r="B75" s="2" t="s">
        <v>281</v>
      </c>
    </row>
    <row r="76" spans="1:3" ht="42.75" x14ac:dyDescent="0.25">
      <c r="A76" s="1" t="s">
        <v>4</v>
      </c>
      <c r="B76" s="2" t="s">
        <v>5</v>
      </c>
    </row>
    <row r="77" spans="1:3" ht="28.5" x14ac:dyDescent="0.25">
      <c r="A77" s="1" t="s">
        <v>6</v>
      </c>
      <c r="B77" s="2" t="s">
        <v>7</v>
      </c>
    </row>
    <row r="78" spans="1:3" x14ac:dyDescent="0.25">
      <c r="A78" s="1" t="s">
        <v>8</v>
      </c>
      <c r="B78" s="2" t="s">
        <v>9</v>
      </c>
    </row>
    <row r="82" spans="1:1" ht="15.75" thickBot="1" x14ac:dyDescent="0.3">
      <c r="A82" s="4" t="s">
        <v>256</v>
      </c>
    </row>
    <row r="83" spans="1:1" ht="15.75" thickBot="1" x14ac:dyDescent="0.3">
      <c r="A83" s="5"/>
    </row>
    <row r="84" spans="1:1" ht="15.75" thickBot="1" x14ac:dyDescent="0.3">
      <c r="A84" s="6" t="s">
        <v>11</v>
      </c>
    </row>
    <row r="85" spans="1:1" ht="15.75" thickBot="1" x14ac:dyDescent="0.3">
      <c r="A85" s="7" t="s">
        <v>257</v>
      </c>
    </row>
    <row r="86" spans="1:1" ht="15.75" thickBot="1" x14ac:dyDescent="0.3">
      <c r="A86" s="6" t="s">
        <v>13</v>
      </c>
    </row>
    <row r="87" spans="1:1" ht="15.75" thickBot="1" x14ac:dyDescent="0.3">
      <c r="A87" s="6" t="s">
        <v>225</v>
      </c>
    </row>
    <row r="88" spans="1:1" ht="15.75" thickBot="1" x14ac:dyDescent="0.3">
      <c r="A88" s="6" t="s">
        <v>226</v>
      </c>
    </row>
    <row r="89" spans="1:1" ht="15.75" thickBot="1" x14ac:dyDescent="0.3">
      <c r="A89" s="6" t="s">
        <v>228</v>
      </c>
    </row>
    <row r="90" spans="1:1" ht="15.75" thickBot="1" x14ac:dyDescent="0.3">
      <c r="A90" s="6" t="s">
        <v>258</v>
      </c>
    </row>
    <row r="91" spans="1:1" ht="15.75" thickBot="1" x14ac:dyDescent="0.3">
      <c r="A91" s="6" t="s">
        <v>259</v>
      </c>
    </row>
    <row r="92" spans="1:1" ht="15.75" thickBot="1" x14ac:dyDescent="0.3">
      <c r="A92" s="6" t="s">
        <v>260</v>
      </c>
    </row>
    <row r="93" spans="1:1" ht="15.75" thickBot="1" x14ac:dyDescent="0.3">
      <c r="A93" s="6" t="s">
        <v>261</v>
      </c>
    </row>
    <row r="94" spans="1:1" ht="15.75" thickBot="1" x14ac:dyDescent="0.3">
      <c r="A94" s="6" t="s">
        <v>262</v>
      </c>
    </row>
    <row r="95" spans="1:1" ht="15.75" thickBot="1" x14ac:dyDescent="0.3">
      <c r="A95" s="6" t="s">
        <v>263</v>
      </c>
    </row>
    <row r="96" spans="1:1" ht="15.75" thickBot="1" x14ac:dyDescent="0.3">
      <c r="A96" s="6" t="s">
        <v>264</v>
      </c>
    </row>
    <row r="97" spans="1:3" ht="15.75" thickBot="1" x14ac:dyDescent="0.3">
      <c r="A97" s="6" t="s">
        <v>15</v>
      </c>
    </row>
    <row r="98" spans="1:3" ht="15.75" thickBot="1" x14ac:dyDescent="0.3">
      <c r="A98" s="7" t="s">
        <v>16</v>
      </c>
    </row>
    <row r="99" spans="1:3" ht="15.75" thickBot="1" x14ac:dyDescent="0.3">
      <c r="A99" s="6" t="s">
        <v>17</v>
      </c>
    </row>
    <row r="100" spans="1:3" x14ac:dyDescent="0.25">
      <c r="A100" s="3"/>
    </row>
    <row r="101" spans="1:3" x14ac:dyDescent="0.25">
      <c r="A101" s="4" t="s">
        <v>18</v>
      </c>
    </row>
    <row r="102" spans="1:3" x14ac:dyDescent="0.25">
      <c r="A102" s="3"/>
    </row>
    <row r="103" spans="1:3" x14ac:dyDescent="0.25">
      <c r="A103" s="8" t="s">
        <v>265</v>
      </c>
    </row>
    <row r="104" spans="1:3" x14ac:dyDescent="0.25">
      <c r="A104" s="3"/>
    </row>
    <row r="105" spans="1:3" x14ac:dyDescent="0.25">
      <c r="A105" s="4" t="s">
        <v>20</v>
      </c>
    </row>
    <row r="106" spans="1:3" x14ac:dyDescent="0.25">
      <c r="A106" s="3"/>
    </row>
    <row r="107" spans="1:3" x14ac:dyDescent="0.25">
      <c r="A107" s="8" t="s">
        <v>21</v>
      </c>
    </row>
    <row r="108" spans="1:3" x14ac:dyDescent="0.25">
      <c r="A108" s="3"/>
    </row>
    <row r="109" spans="1:3" x14ac:dyDescent="0.25">
      <c r="A109" s="9" t="s">
        <v>22</v>
      </c>
    </row>
    <row r="110" spans="1:3" ht="28.5" x14ac:dyDescent="0.25">
      <c r="A110" s="1" t="s">
        <v>0</v>
      </c>
      <c r="B110" s="2" t="s">
        <v>1</v>
      </c>
      <c r="C110" t="s">
        <v>1600</v>
      </c>
    </row>
    <row r="111" spans="1:3" x14ac:dyDescent="0.25">
      <c r="A111" s="1" t="s">
        <v>233</v>
      </c>
      <c r="B111" s="2" t="s">
        <v>266</v>
      </c>
      <c r="C111">
        <f>+Step_4_ConfigSwap!N32</f>
        <v>-1.23E-3</v>
      </c>
    </row>
    <row r="112" spans="1:3" ht="28.5" x14ac:dyDescent="0.25">
      <c r="A112" s="1" t="s">
        <v>235</v>
      </c>
      <c r="B112" s="2" t="s">
        <v>267</v>
      </c>
      <c r="C112" t="s">
        <v>118</v>
      </c>
    </row>
    <row r="113" spans="1:3" ht="28.5" x14ac:dyDescent="0.25">
      <c r="A113" s="1" t="s">
        <v>239</v>
      </c>
      <c r="B113" s="2" t="s">
        <v>240</v>
      </c>
      <c r="C113" t="s">
        <v>249</v>
      </c>
    </row>
    <row r="114" spans="1:3" ht="85.5" x14ac:dyDescent="0.25">
      <c r="A114" s="1" t="s">
        <v>268</v>
      </c>
      <c r="B114" s="2" t="s">
        <v>269</v>
      </c>
      <c r="C114" t="s">
        <v>283</v>
      </c>
    </row>
    <row r="115" spans="1:3" ht="28.5" x14ac:dyDescent="0.25">
      <c r="A115" s="1" t="s">
        <v>270</v>
      </c>
      <c r="B115" s="2" t="s">
        <v>271</v>
      </c>
      <c r="C115" t="s">
        <v>253</v>
      </c>
    </row>
    <row r="116" spans="1:3" ht="28.5" x14ac:dyDescent="0.25">
      <c r="A116" s="1" t="s">
        <v>272</v>
      </c>
      <c r="B116" s="2" t="s">
        <v>273</v>
      </c>
      <c r="C116" t="s">
        <v>251</v>
      </c>
    </row>
    <row r="117" spans="1:3" ht="28.5" x14ac:dyDescent="0.25">
      <c r="A117" s="1" t="s">
        <v>274</v>
      </c>
      <c r="B117" s="2" t="s">
        <v>275</v>
      </c>
      <c r="C117" t="str">
        <f>+Step_1_CreareIndice_EONIA!C1</f>
        <v>EONIA!#0014</v>
      </c>
    </row>
    <row r="118" spans="1:3" x14ac:dyDescent="0.25">
      <c r="A118" s="1" t="s">
        <v>276</v>
      </c>
      <c r="B118" s="2" t="s">
        <v>277</v>
      </c>
      <c r="C118">
        <v>0</v>
      </c>
    </row>
    <row r="119" spans="1:3" x14ac:dyDescent="0.25">
      <c r="A119" s="1" t="s">
        <v>278</v>
      </c>
      <c r="B119" s="2" t="s">
        <v>279</v>
      </c>
      <c r="C119" t="s">
        <v>1599</v>
      </c>
    </row>
    <row r="120" spans="1:3" ht="57" x14ac:dyDescent="0.25">
      <c r="A120" s="1" t="s">
        <v>280</v>
      </c>
      <c r="B120" s="2" t="s">
        <v>281</v>
      </c>
    </row>
    <row r="121" spans="1:3" ht="42.75" x14ac:dyDescent="0.25">
      <c r="A121" s="1" t="s">
        <v>4</v>
      </c>
      <c r="B121" s="2" t="s">
        <v>5</v>
      </c>
    </row>
    <row r="122" spans="1:3" ht="28.5" x14ac:dyDescent="0.25">
      <c r="A122" s="1" t="s">
        <v>6</v>
      </c>
      <c r="B122" s="2" t="s">
        <v>7</v>
      </c>
    </row>
    <row r="123" spans="1:3" x14ac:dyDescent="0.25">
      <c r="A123" s="1" t="s">
        <v>8</v>
      </c>
      <c r="B123" s="2" t="s">
        <v>9</v>
      </c>
    </row>
    <row r="128" spans="1:3" ht="15.75" thickBot="1" x14ac:dyDescent="0.3">
      <c r="A128" s="4" t="s">
        <v>1604</v>
      </c>
    </row>
    <row r="129" spans="1:1" ht="15.75" thickBot="1" x14ac:dyDescent="0.3">
      <c r="A129" s="5"/>
    </row>
    <row r="130" spans="1:1" ht="15.75" thickBot="1" x14ac:dyDescent="0.3">
      <c r="A130" s="7" t="s">
        <v>1605</v>
      </c>
    </row>
    <row r="131" spans="1:1" ht="15.75" thickBot="1" x14ac:dyDescent="0.3">
      <c r="A131" s="7" t="s">
        <v>1606</v>
      </c>
    </row>
    <row r="132" spans="1:1" ht="15.75" thickBot="1" x14ac:dyDescent="0.3">
      <c r="A132" s="6" t="s">
        <v>13</v>
      </c>
    </row>
    <row r="133" spans="1:1" ht="15.75" thickBot="1" x14ac:dyDescent="0.3">
      <c r="A133" s="6" t="s">
        <v>1607</v>
      </c>
    </row>
    <row r="134" spans="1:1" ht="15.75" thickBot="1" x14ac:dyDescent="0.3">
      <c r="A134" s="6" t="s">
        <v>1608</v>
      </c>
    </row>
    <row r="135" spans="1:1" ht="15.75" thickBot="1" x14ac:dyDescent="0.3">
      <c r="A135" s="7" t="s">
        <v>296</v>
      </c>
    </row>
    <row r="136" spans="1:1" x14ac:dyDescent="0.25">
      <c r="A136" s="3"/>
    </row>
    <row r="137" spans="1:1" x14ac:dyDescent="0.25">
      <c r="A137" s="4" t="s">
        <v>18</v>
      </c>
    </row>
    <row r="138" spans="1:1" x14ac:dyDescent="0.25">
      <c r="A138" s="3"/>
    </row>
    <row r="139" spans="1:1" x14ac:dyDescent="0.25">
      <c r="A139" s="8" t="s">
        <v>1609</v>
      </c>
    </row>
    <row r="140" spans="1:1" x14ac:dyDescent="0.25">
      <c r="A140" s="3"/>
    </row>
    <row r="141" spans="1:1" x14ac:dyDescent="0.25">
      <c r="A141" s="4" t="s">
        <v>20</v>
      </c>
    </row>
    <row r="142" spans="1:1" x14ac:dyDescent="0.25">
      <c r="A142" s="3"/>
    </row>
    <row r="143" spans="1:1" x14ac:dyDescent="0.25">
      <c r="A143" s="8" t="s">
        <v>298</v>
      </c>
    </row>
    <row r="144" spans="1:1" x14ac:dyDescent="0.25">
      <c r="A144" s="3"/>
    </row>
    <row r="145" spans="1:2" x14ac:dyDescent="0.25">
      <c r="A145" s="9" t="s">
        <v>22</v>
      </c>
    </row>
    <row r="146" spans="1:2" ht="42.75" x14ac:dyDescent="0.25">
      <c r="A146" s="1" t="s">
        <v>0</v>
      </c>
      <c r="B146" s="2" t="s">
        <v>1610</v>
      </c>
    </row>
    <row r="147" spans="1:2" ht="57" x14ac:dyDescent="0.25">
      <c r="A147" s="1" t="s">
        <v>1611</v>
      </c>
      <c r="B147" s="2" t="s">
        <v>1612</v>
      </c>
    </row>
    <row r="148" spans="1:2" ht="57" x14ac:dyDescent="0.25">
      <c r="A148" s="1" t="s">
        <v>1613</v>
      </c>
      <c r="B148" s="2" t="s">
        <v>1614</v>
      </c>
    </row>
    <row r="149" spans="1:2" ht="28.5" x14ac:dyDescent="0.25">
      <c r="A149" s="1" t="s">
        <v>6</v>
      </c>
      <c r="B149" s="2" t="s">
        <v>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18</vt:i4>
      </vt:variant>
    </vt:vector>
  </HeadingPairs>
  <TitlesOfParts>
    <vt:vector size="18" baseType="lpstr">
      <vt:lpstr>Versione&amp;Data</vt:lpstr>
      <vt:lpstr>Step_1_CreareIndice_EONIA</vt:lpstr>
      <vt:lpstr>Step_2_SettingCurva</vt:lpstr>
      <vt:lpstr>Stepx_ControllareRisultati</vt:lpstr>
      <vt:lpstr>Step_3_ConfigDepositi</vt:lpstr>
      <vt:lpstr>Step_4_ConfigSwap</vt:lpstr>
      <vt:lpstr>Step5_RateHelperselection</vt:lpstr>
      <vt:lpstr>Step6_Bootstrap</vt:lpstr>
      <vt:lpstr>Foglio2</vt:lpstr>
      <vt:lpstr>Step_1_Euribor6M</vt:lpstr>
      <vt:lpstr>Step_2_Eur6m_settings</vt:lpstr>
      <vt:lpstr>Step3_EUR6M_Config_Depo</vt:lpstr>
      <vt:lpstr>Step4_Eur6m_Config_FRAs</vt:lpstr>
      <vt:lpstr>Step5_Eur6M_Config_Swap</vt:lpstr>
      <vt:lpstr>Ste6_Eur6M_RateHelperSelection</vt:lpstr>
      <vt:lpstr>Step7_Eur6M_Bootstrap</vt:lpstr>
      <vt:lpstr>TassoDeposito_EONIA</vt:lpstr>
      <vt:lpstr>TestTassoSwap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buttara4</dc:creator>
  <cp:lastModifiedBy>buttara4</cp:lastModifiedBy>
  <dcterms:created xsi:type="dcterms:W3CDTF">2015-08-10T13:57:16Z</dcterms:created>
  <dcterms:modified xsi:type="dcterms:W3CDTF">2015-08-19T15:34:51Z</dcterms:modified>
</cp:coreProperties>
</file>