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 activeTab="6"/>
  </bookViews>
  <sheets>
    <sheet name="Input" sheetId="1" r:id="rId1"/>
    <sheet name="Step1_VersioneSW&amp;Data" sheetId="3" r:id="rId2"/>
    <sheet name="Step2_Index" sheetId="2" r:id="rId3"/>
    <sheet name="Step3_AnagraficheDepositi" sheetId="4" r:id="rId4"/>
    <sheet name="Step4_AnagraficheOISSwap" sheetId="5" r:id="rId5"/>
    <sheet name="Step5_RatesSelection" sheetId="6" r:id="rId6"/>
    <sheet name="Step6_BootstrapCurva" sheetId="7" r:id="rId7"/>
  </sheets>
  <calcPr calcId="145621" calcMode="manual" calcCompleted="0" calcOnSave="0"/>
</workbook>
</file>

<file path=xl/calcChain.xml><?xml version="1.0" encoding="utf-8"?>
<calcChain xmlns="http://schemas.openxmlformats.org/spreadsheetml/2006/main">
  <c r="U5" i="7" l="1"/>
  <c r="U6" i="7"/>
  <c r="U7" i="7"/>
  <c r="U8" i="7"/>
  <c r="U9" i="7"/>
  <c r="U10" i="7"/>
  <c r="U11" i="7"/>
  <c r="U12" i="7"/>
  <c r="U13" i="7"/>
  <c r="U14" i="7"/>
  <c r="U15" i="7"/>
  <c r="U16" i="7"/>
  <c r="U17" i="7"/>
  <c r="U18" i="7"/>
  <c r="U19" i="7"/>
  <c r="U20" i="7"/>
  <c r="U21" i="7"/>
  <c r="U22" i="7"/>
  <c r="U23" i="7"/>
  <c r="U24" i="7"/>
  <c r="U25" i="7"/>
  <c r="U26" i="7"/>
  <c r="U27" i="7"/>
  <c r="U28" i="7"/>
  <c r="U29" i="7"/>
  <c r="U30" i="7"/>
  <c r="U31" i="7"/>
  <c r="U32" i="7"/>
  <c r="U33" i="7"/>
  <c r="U34" i="7"/>
  <c r="U35" i="7"/>
  <c r="U36" i="7"/>
  <c r="U37" i="7"/>
  <c r="U38" i="7"/>
  <c r="U39" i="7"/>
  <c r="U40" i="7"/>
  <c r="U41" i="7"/>
  <c r="U42" i="7"/>
  <c r="H41" i="7"/>
  <c r="H42" i="7"/>
  <c r="E3" i="7" l="1" a="1"/>
  <c r="E3" i="7" s="1"/>
  <c r="F6" i="6"/>
  <c r="F7" i="6"/>
  <c r="F8" i="6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5" i="6"/>
  <c r="E34" i="6"/>
  <c r="E35" i="6"/>
  <c r="E36" i="6"/>
  <c r="E37" i="6"/>
  <c r="E38" i="6"/>
  <c r="E39" i="6"/>
  <c r="E40" i="6"/>
  <c r="E41" i="6"/>
  <c r="E42" i="6"/>
  <c r="E23" i="6"/>
  <c r="E24" i="6"/>
  <c r="E25" i="6"/>
  <c r="E26" i="6"/>
  <c r="E27" i="6"/>
  <c r="E28" i="6"/>
  <c r="E29" i="6"/>
  <c r="E30" i="6"/>
  <c r="E31" i="6"/>
  <c r="E32" i="6"/>
  <c r="E33" i="6"/>
  <c r="E22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4" i="6"/>
  <c r="P5" i="4"/>
  <c r="P6" i="4" s="1"/>
  <c r="P7" i="4" s="1"/>
  <c r="P8" i="4" s="1"/>
  <c r="P9" i="4" s="1"/>
  <c r="P10" i="4" s="1"/>
  <c r="P11" i="4" s="1"/>
  <c r="P12" i="4" s="1"/>
  <c r="P13" i="4" s="1"/>
  <c r="P14" i="4" s="1"/>
  <c r="P15" i="4" s="1"/>
  <c r="P16" i="4" s="1"/>
  <c r="P17" i="4" s="1"/>
  <c r="P18" i="4" s="1"/>
  <c r="P19" i="4" s="1"/>
  <c r="P20" i="4" s="1"/>
  <c r="P21" i="4" s="1"/>
  <c r="AB4" i="1"/>
  <c r="AB5" i="1" s="1"/>
  <c r="AB6" i="1" s="1"/>
  <c r="AB7" i="1" s="1"/>
  <c r="AB8" i="1" s="1"/>
  <c r="AB9" i="1" s="1"/>
  <c r="AB10" i="1" s="1"/>
  <c r="AB11" i="1" s="1"/>
  <c r="AB12" i="1" s="1"/>
  <c r="AB13" i="1" s="1"/>
  <c r="AB14" i="1" s="1"/>
  <c r="AB15" i="1" s="1"/>
  <c r="AB16" i="1" s="1"/>
  <c r="AB17" i="1" s="1"/>
  <c r="AB18" i="1" s="1"/>
  <c r="AB19" i="1" s="1"/>
  <c r="AB20" i="1" s="1"/>
  <c r="AB21" i="1" s="1"/>
  <c r="AB22" i="1" s="1"/>
  <c r="AB23" i="1" s="1"/>
  <c r="AB24" i="1" s="1"/>
  <c r="AB25" i="1" s="1"/>
  <c r="AB26" i="1" s="1"/>
  <c r="AB27" i="1" s="1"/>
  <c r="AB28" i="1" s="1"/>
  <c r="AB29" i="1" s="1"/>
  <c r="AB30" i="1" s="1"/>
  <c r="AB31" i="1" s="1"/>
  <c r="AB32" i="1" s="1"/>
  <c r="AB33" i="1" s="1"/>
  <c r="AB34" i="1" s="1"/>
  <c r="AB35" i="1" s="1"/>
  <c r="AB36" i="1" s="1"/>
  <c r="AB37" i="1" s="1"/>
  <c r="AB38" i="1" s="1"/>
  <c r="AB39" i="1" s="1"/>
  <c r="AB40" i="1" s="1"/>
  <c r="AB41" i="1" s="1"/>
  <c r="E3" i="6" a="1"/>
  <c r="F3" i="6" s="1"/>
  <c r="E5" i="5"/>
  <c r="G5" i="5" s="1"/>
  <c r="I5" i="5"/>
  <c r="E6" i="5"/>
  <c r="G6" i="5"/>
  <c r="H6" i="5"/>
  <c r="I6" i="5"/>
  <c r="E7" i="5"/>
  <c r="G7" i="5" s="1"/>
  <c r="I7" i="5"/>
  <c r="E8" i="5"/>
  <c r="H8" i="5" s="1"/>
  <c r="I8" i="5"/>
  <c r="E9" i="5"/>
  <c r="G9" i="5"/>
  <c r="H9" i="5"/>
  <c r="I9" i="5"/>
  <c r="E10" i="5"/>
  <c r="G10" i="5" s="1"/>
  <c r="I10" i="5"/>
  <c r="E11" i="5"/>
  <c r="G11" i="5" s="1"/>
  <c r="I11" i="5"/>
  <c r="E12" i="5"/>
  <c r="H12" i="5" s="1"/>
  <c r="I12" i="5"/>
  <c r="E13" i="5"/>
  <c r="G13" i="5"/>
  <c r="H13" i="5"/>
  <c r="I13" i="5"/>
  <c r="E14" i="5"/>
  <c r="H14" i="5" s="1"/>
  <c r="G14" i="5"/>
  <c r="I14" i="5"/>
  <c r="E15" i="5"/>
  <c r="G15" i="5" s="1"/>
  <c r="I15" i="5"/>
  <c r="E16" i="5"/>
  <c r="H16" i="5" s="1"/>
  <c r="G16" i="5"/>
  <c r="I16" i="5"/>
  <c r="E17" i="5"/>
  <c r="G17" i="5" s="1"/>
  <c r="I17" i="5"/>
  <c r="E18" i="5"/>
  <c r="G18" i="5"/>
  <c r="H18" i="5"/>
  <c r="I18" i="5"/>
  <c r="E19" i="5"/>
  <c r="G19" i="5" s="1"/>
  <c r="I19" i="5"/>
  <c r="E20" i="5"/>
  <c r="H20" i="5" s="1"/>
  <c r="I20" i="5"/>
  <c r="E21" i="5"/>
  <c r="G21" i="5"/>
  <c r="H21" i="5"/>
  <c r="I21" i="5"/>
  <c r="E22" i="5"/>
  <c r="H22" i="5" s="1"/>
  <c r="G22" i="5"/>
  <c r="I22" i="5"/>
  <c r="E23" i="5"/>
  <c r="G23" i="5" s="1"/>
  <c r="I23" i="5"/>
  <c r="E24" i="5"/>
  <c r="H24" i="5" s="1"/>
  <c r="G24" i="5"/>
  <c r="I24" i="5"/>
  <c r="I4" i="5"/>
  <c r="E4" i="5"/>
  <c r="H4" i="5" s="1"/>
  <c r="E3" i="5" a="1"/>
  <c r="F3" i="5" s="1"/>
  <c r="C4" i="6" a="1"/>
  <c r="C13" i="5"/>
  <c r="C21" i="5"/>
  <c r="C6" i="5"/>
  <c r="C14" i="5"/>
  <c r="C22" i="5"/>
  <c r="C16" i="5"/>
  <c r="C24" i="5"/>
  <c r="C9" i="5"/>
  <c r="C18" i="5"/>
  <c r="D6" i="5"/>
  <c r="D14" i="5"/>
  <c r="D18" i="5"/>
  <c r="D22" i="5"/>
  <c r="D21" i="5"/>
  <c r="D9" i="5"/>
  <c r="D13" i="5"/>
  <c r="C6" i="6" l="1"/>
  <c r="C14" i="6"/>
  <c r="C22" i="6"/>
  <c r="C30" i="6"/>
  <c r="C38" i="6"/>
  <c r="C41" i="6"/>
  <c r="C7" i="6"/>
  <c r="C15" i="6"/>
  <c r="C23" i="6"/>
  <c r="C31" i="6"/>
  <c r="C39" i="6"/>
  <c r="C9" i="6"/>
  <c r="C17" i="6"/>
  <c r="C33" i="6"/>
  <c r="C10" i="6"/>
  <c r="C26" i="6"/>
  <c r="C34" i="6"/>
  <c r="C29" i="6"/>
  <c r="C8" i="6"/>
  <c r="C16" i="6"/>
  <c r="C24" i="6"/>
  <c r="C32" i="6"/>
  <c r="C40" i="6"/>
  <c r="C25" i="6"/>
  <c r="C18" i="6"/>
  <c r="C42" i="6"/>
  <c r="C5" i="6"/>
  <c r="C13" i="6"/>
  <c r="C21" i="6"/>
  <c r="C37" i="6"/>
  <c r="C11" i="6"/>
  <c r="C19" i="6"/>
  <c r="C27" i="6"/>
  <c r="C35" i="6"/>
  <c r="C4" i="6"/>
  <c r="C12" i="6"/>
  <c r="C20" i="6"/>
  <c r="C28" i="6"/>
  <c r="C36" i="6"/>
  <c r="K3" i="7"/>
  <c r="J3" i="7"/>
  <c r="L3" i="7"/>
  <c r="O3" i="7"/>
  <c r="G3" i="7"/>
  <c r="Q3" i="7"/>
  <c r="P3" i="7"/>
  <c r="N3" i="7"/>
  <c r="F3" i="7"/>
  <c r="I3" i="7"/>
  <c r="H3" i="7"/>
  <c r="M3" i="7"/>
  <c r="L3" i="6"/>
  <c r="K3" i="6"/>
  <c r="E3" i="6"/>
  <c r="J3" i="6"/>
  <c r="I3" i="6"/>
  <c r="H3" i="6"/>
  <c r="G3" i="6"/>
  <c r="G8" i="5"/>
  <c r="H10" i="5"/>
  <c r="G20" i="5"/>
  <c r="H5" i="5"/>
  <c r="H17" i="5"/>
  <c r="G12" i="5"/>
  <c r="J3" i="5"/>
  <c r="G4" i="5"/>
  <c r="I3" i="5"/>
  <c r="H3" i="5"/>
  <c r="H23" i="5"/>
  <c r="H19" i="5"/>
  <c r="H15" i="5"/>
  <c r="H11" i="5"/>
  <c r="H7" i="5"/>
  <c r="G3" i="5"/>
  <c r="M3" i="5"/>
  <c r="E3" i="5"/>
  <c r="L3" i="5"/>
  <c r="K3" i="5"/>
  <c r="D22" i="6"/>
  <c r="D39" i="6"/>
  <c r="D8" i="6"/>
  <c r="D5" i="6"/>
  <c r="D4" i="6"/>
  <c r="D30" i="6"/>
  <c r="D9" i="6"/>
  <c r="D16" i="6"/>
  <c r="D13" i="6"/>
  <c r="D12" i="6"/>
  <c r="D26" i="6"/>
  <c r="D19" i="6"/>
  <c r="D6" i="6"/>
  <c r="D34" i="6"/>
  <c r="D27" i="6"/>
  <c r="D14" i="6"/>
  <c r="D29" i="6"/>
  <c r="D35" i="6"/>
  <c r="D38" i="6"/>
  <c r="D17" i="6"/>
  <c r="D24" i="6"/>
  <c r="D21" i="6"/>
  <c r="D20" i="6"/>
  <c r="D41" i="6"/>
  <c r="D33" i="6"/>
  <c r="D32" i="6"/>
  <c r="D37" i="6"/>
  <c r="D28" i="6"/>
  <c r="D7" i="6"/>
  <c r="D10" i="6"/>
  <c r="D40" i="6"/>
  <c r="D11" i="6"/>
  <c r="D36" i="6"/>
  <c r="D15" i="6"/>
  <c r="D25" i="6"/>
  <c r="D23" i="6"/>
  <c r="D18" i="6"/>
  <c r="D31" i="6"/>
  <c r="D42" i="6"/>
  <c r="C8" i="5"/>
  <c r="C17" i="5"/>
  <c r="D17" i="5" s="1"/>
  <c r="C19" i="5"/>
  <c r="C12" i="5"/>
  <c r="C20" i="5"/>
  <c r="C7" i="5"/>
  <c r="C23" i="5"/>
  <c r="C10" i="5"/>
  <c r="D10" i="5" s="1"/>
  <c r="C15" i="5"/>
  <c r="C11" i="5"/>
  <c r="C5" i="5"/>
  <c r="D5" i="5" s="1"/>
  <c r="C4" i="5"/>
  <c r="D23" i="5"/>
  <c r="D15" i="5"/>
  <c r="D12" i="5"/>
  <c r="D16" i="5"/>
  <c r="D8" i="5"/>
  <c r="D4" i="5"/>
  <c r="D19" i="5"/>
  <c r="D24" i="5"/>
  <c r="D11" i="5"/>
  <c r="D20" i="5"/>
  <c r="D7" i="5"/>
  <c r="H31" i="7" l="1"/>
  <c r="H18" i="7"/>
  <c r="H23" i="7"/>
  <c r="H25" i="7"/>
  <c r="H15" i="7"/>
  <c r="H36" i="7"/>
  <c r="H11" i="7"/>
  <c r="H40" i="7"/>
  <c r="H10" i="7"/>
  <c r="H7" i="7"/>
  <c r="H28" i="7"/>
  <c r="H37" i="7"/>
  <c r="H32" i="7"/>
  <c r="H33" i="7"/>
  <c r="H20" i="7"/>
  <c r="H21" i="7"/>
  <c r="H24" i="7"/>
  <c r="H17" i="7"/>
  <c r="H38" i="7"/>
  <c r="H35" i="7"/>
  <c r="H29" i="7"/>
  <c r="H14" i="7"/>
  <c r="H27" i="7"/>
  <c r="H34" i="7"/>
  <c r="H6" i="7"/>
  <c r="H19" i="7"/>
  <c r="H26" i="7"/>
  <c r="H12" i="7"/>
  <c r="H13" i="7"/>
  <c r="H16" i="7"/>
  <c r="H9" i="7"/>
  <c r="H30" i="7"/>
  <c r="H4" i="7"/>
  <c r="H5" i="7"/>
  <c r="H8" i="7"/>
  <c r="H39" i="7"/>
  <c r="H22" i="7"/>
  <c r="C4" i="7" a="1"/>
  <c r="C4" i="7" l="1"/>
  <c r="D4" i="7"/>
  <c r="R4" i="7" a="1"/>
  <c r="S4" i="7" a="1"/>
  <c r="X3" i="7"/>
  <c r="X4" i="7"/>
  <c r="X5" i="7"/>
  <c r="X6" i="7"/>
  <c r="X7" i="7"/>
  <c r="T42" i="7" l="1"/>
  <c r="T11" i="7"/>
  <c r="T19" i="7"/>
  <c r="T27" i="7"/>
  <c r="T20" i="7"/>
  <c r="T28" i="7"/>
  <c r="T36" i="7"/>
  <c r="T5" i="7"/>
  <c r="T13" i="7"/>
  <c r="T6" i="7"/>
  <c r="T14" i="7"/>
  <c r="T22" i="7"/>
  <c r="T30" i="7"/>
  <c r="T38" i="7"/>
  <c r="T31" i="7"/>
  <c r="T39" i="7"/>
  <c r="T8" i="7"/>
  <c r="T16" i="7"/>
  <c r="T24" i="7"/>
  <c r="T17" i="7"/>
  <c r="T25" i="7"/>
  <c r="T33" i="7"/>
  <c r="T41" i="7"/>
  <c r="S4" i="7"/>
  <c r="S12" i="7"/>
  <c r="S20" i="7"/>
  <c r="S28" i="7"/>
  <c r="S36" i="7"/>
  <c r="S5" i="7"/>
  <c r="S13" i="7"/>
  <c r="S21" i="7"/>
  <c r="S29" i="7"/>
  <c r="S37" i="7"/>
  <c r="S6" i="7"/>
  <c r="S14" i="7"/>
  <c r="S22" i="7"/>
  <c r="S30" i="7"/>
  <c r="S38" i="7"/>
  <c r="S7" i="7"/>
  <c r="S15" i="7"/>
  <c r="S23" i="7"/>
  <c r="S31" i="7"/>
  <c r="S39" i="7"/>
  <c r="S8" i="7"/>
  <c r="S16" i="7"/>
  <c r="S24" i="7"/>
  <c r="S32" i="7"/>
  <c r="S40" i="7"/>
  <c r="S9" i="7"/>
  <c r="S17" i="7"/>
  <c r="S25" i="7"/>
  <c r="S33" i="7"/>
  <c r="S41" i="7"/>
  <c r="S10" i="7"/>
  <c r="S18" i="7"/>
  <c r="S26" i="7"/>
  <c r="S34" i="7"/>
  <c r="S42" i="7"/>
  <c r="S11" i="7"/>
  <c r="S19" i="7"/>
  <c r="S27" i="7"/>
  <c r="S35" i="7"/>
  <c r="R4" i="7"/>
  <c r="T4" i="7" s="1"/>
  <c r="R12" i="7"/>
  <c r="T12" i="7" s="1"/>
  <c r="R20" i="7"/>
  <c r="R28" i="7"/>
  <c r="R36" i="7"/>
  <c r="R5" i="7"/>
  <c r="R13" i="7"/>
  <c r="R21" i="7"/>
  <c r="T21" i="7" s="1"/>
  <c r="R29" i="7"/>
  <c r="T29" i="7" s="1"/>
  <c r="R37" i="7"/>
  <c r="T37" i="7" s="1"/>
  <c r="R6" i="7"/>
  <c r="R14" i="7"/>
  <c r="R22" i="7"/>
  <c r="R30" i="7"/>
  <c r="R38" i="7"/>
  <c r="R7" i="7"/>
  <c r="T7" i="7" s="1"/>
  <c r="R15" i="7"/>
  <c r="T15" i="7" s="1"/>
  <c r="R23" i="7"/>
  <c r="T23" i="7" s="1"/>
  <c r="R31" i="7"/>
  <c r="R39" i="7"/>
  <c r="R8" i="7"/>
  <c r="R16" i="7"/>
  <c r="R24" i="7"/>
  <c r="R32" i="7"/>
  <c r="T32" i="7" s="1"/>
  <c r="R40" i="7"/>
  <c r="T40" i="7" s="1"/>
  <c r="R9" i="7"/>
  <c r="T9" i="7" s="1"/>
  <c r="R17" i="7"/>
  <c r="R25" i="7"/>
  <c r="R33" i="7"/>
  <c r="R41" i="7"/>
  <c r="R10" i="7"/>
  <c r="T10" i="7" s="1"/>
  <c r="R18" i="7"/>
  <c r="T18" i="7" s="1"/>
  <c r="R26" i="7"/>
  <c r="T26" i="7" s="1"/>
  <c r="R34" i="7"/>
  <c r="T34" i="7" s="1"/>
  <c r="R42" i="7"/>
  <c r="R11" i="7"/>
  <c r="R19" i="7"/>
  <c r="R27" i="7"/>
  <c r="R35" i="7"/>
  <c r="T35" i="7" s="1"/>
  <c r="K5" i="4" l="1"/>
  <c r="K6" i="4" s="1"/>
  <c r="K7" i="4" s="1"/>
  <c r="K8" i="4" s="1"/>
  <c r="K9" i="4" s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21" i="4" s="1"/>
  <c r="J5" i="4" l="1"/>
  <c r="J6" i="4" s="1"/>
  <c r="J7" i="4" s="1"/>
  <c r="J8" i="4" s="1"/>
  <c r="J9" i="4" s="1"/>
  <c r="J10" i="4" s="1"/>
  <c r="J11" i="4" s="1"/>
  <c r="J12" i="4" s="1"/>
  <c r="J13" i="4" s="1"/>
  <c r="J14" i="4" s="1"/>
  <c r="J15" i="4" s="1"/>
  <c r="J16" i="4" s="1"/>
  <c r="J17" i="4" s="1"/>
  <c r="J18" i="4" s="1"/>
  <c r="J19" i="4" s="1"/>
  <c r="J20" i="4" s="1"/>
  <c r="J21" i="4" s="1"/>
  <c r="E5" i="4"/>
  <c r="F5" i="4" s="1"/>
  <c r="E6" i="4"/>
  <c r="F6" i="4" s="1"/>
  <c r="E7" i="4"/>
  <c r="F7" i="4" s="1"/>
  <c r="E8" i="4"/>
  <c r="G8" i="4" s="1"/>
  <c r="E9" i="4"/>
  <c r="G9" i="4" s="1"/>
  <c r="E10" i="4"/>
  <c r="G10" i="4" s="1"/>
  <c r="E11" i="4"/>
  <c r="G11" i="4" s="1"/>
  <c r="E12" i="4"/>
  <c r="G12" i="4" s="1"/>
  <c r="E13" i="4"/>
  <c r="G13" i="4" s="1"/>
  <c r="E14" i="4"/>
  <c r="F14" i="4" s="1"/>
  <c r="E15" i="4"/>
  <c r="G15" i="4" s="1"/>
  <c r="E16" i="4"/>
  <c r="G16" i="4" s="1"/>
  <c r="E17" i="4"/>
  <c r="G17" i="4" s="1"/>
  <c r="E18" i="4"/>
  <c r="G18" i="4" s="1"/>
  <c r="E19" i="4"/>
  <c r="G19" i="4" s="1"/>
  <c r="E20" i="4"/>
  <c r="G20" i="4" s="1"/>
  <c r="E21" i="4"/>
  <c r="G21" i="4" s="1"/>
  <c r="E4" i="4"/>
  <c r="F4" i="4" s="1"/>
  <c r="E3" i="4" a="1"/>
  <c r="G3" i="4" s="1"/>
  <c r="A4" i="2"/>
  <c r="A5" i="3"/>
  <c r="B1" i="1"/>
  <c r="B2" i="2"/>
  <c r="A4" i="3"/>
  <c r="A3" i="3"/>
  <c r="C5" i="4"/>
  <c r="C6" i="4"/>
  <c r="C4" i="4"/>
  <c r="D4" i="4" s="1"/>
  <c r="G7" i="4" l="1"/>
  <c r="F21" i="4"/>
  <c r="M3" i="4"/>
  <c r="F20" i="4"/>
  <c r="L3" i="4"/>
  <c r="F19" i="4"/>
  <c r="G14" i="4"/>
  <c r="F3" i="4"/>
  <c r="F13" i="4"/>
  <c r="E3" i="4"/>
  <c r="F12" i="4"/>
  <c r="F11" i="4"/>
  <c r="F18" i="4"/>
  <c r="F10" i="4"/>
  <c r="F17" i="4"/>
  <c r="F9" i="4"/>
  <c r="F16" i="4"/>
  <c r="F8" i="4"/>
  <c r="F15" i="4"/>
  <c r="N3" i="4"/>
  <c r="K3" i="4"/>
  <c r="J3" i="4"/>
  <c r="I3" i="4"/>
  <c r="H3" i="4"/>
  <c r="O3" i="4"/>
  <c r="C2" i="2"/>
  <c r="C9" i="4"/>
  <c r="C7" i="4"/>
  <c r="C13" i="4"/>
  <c r="C16" i="4"/>
  <c r="C21" i="4"/>
  <c r="C8" i="4"/>
  <c r="C12" i="4"/>
  <c r="C15" i="4"/>
  <c r="C20" i="4"/>
  <c r="C11" i="4"/>
  <c r="C18" i="4"/>
  <c r="C19" i="4"/>
  <c r="C10" i="4"/>
  <c r="C14" i="4"/>
  <c r="C17" i="4"/>
</calcChain>
</file>

<file path=xl/comments1.xml><?xml version="1.0" encoding="utf-8"?>
<comments xmlns="http://schemas.openxmlformats.org/spreadsheetml/2006/main">
  <authors>
    <author>Ferdinando Ametrano</author>
  </authors>
  <commentList>
    <comment ref="G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I4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M4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N4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</commentList>
</comments>
</file>

<file path=xl/sharedStrings.xml><?xml version="1.0" encoding="utf-8"?>
<sst xmlns="http://schemas.openxmlformats.org/spreadsheetml/2006/main" count="835" uniqueCount="313">
  <si>
    <t>data di estrazione</t>
  </si>
  <si>
    <t>Input Time Bucket</t>
  </si>
  <si>
    <t>Description</t>
  </si>
  <si>
    <t>Term</t>
  </si>
  <si>
    <t>Mat. Date</t>
  </si>
  <si>
    <t>Spot %</t>
  </si>
  <si>
    <t>Shock %</t>
  </si>
  <si>
    <t>Input I. Rate %</t>
  </si>
  <si>
    <t>Bid %</t>
  </si>
  <si>
    <t>Ask %</t>
  </si>
  <si>
    <t>Start Date</t>
  </si>
  <si>
    <t>Rate Type</t>
  </si>
  <si>
    <t>Capitalisation</t>
  </si>
  <si>
    <t>Day Count</t>
  </si>
  <si>
    <t>Daily Interpolation</t>
  </si>
  <si>
    <t>Mkt Price Source Detail</t>
  </si>
  <si>
    <t>Price Time</t>
  </si>
  <si>
    <t>Daily IP Code</t>
  </si>
  <si>
    <t>Daily Ask Price Type</t>
  </si>
  <si>
    <t>Daily Bid Price Type</t>
  </si>
  <si>
    <t>Daily IP</t>
  </si>
  <si>
    <t>Closing Interpolation</t>
  </si>
  <si>
    <t>Closing IP Code</t>
  </si>
  <si>
    <t>Closing Ask Price Type</t>
  </si>
  <si>
    <t>Closing Bid Price Type</t>
  </si>
  <si>
    <t>Closing IP</t>
  </si>
  <si>
    <t>I. Rate Freq.</t>
  </si>
  <si>
    <t>OVN</t>
  </si>
  <si>
    <t>Spot</t>
  </si>
  <si>
    <t>Simple</t>
  </si>
  <si>
    <t>act/360</t>
  </si>
  <si>
    <t>Provider</t>
  </si>
  <si>
    <t>/BSYM/ICPL/EUDR1T</t>
  </si>
  <si>
    <t>Last Ask</t>
  </si>
  <si>
    <t>Last Bid</t>
  </si>
  <si>
    <t>Bloomberg</t>
  </si>
  <si>
    <t>-- None --</t>
  </si>
  <si>
    <t>TARGET</t>
  </si>
  <si>
    <t>TN</t>
  </si>
  <si>
    <t>/BSYM/ICPL/EUDR2T</t>
  </si>
  <si>
    <t>SN</t>
  </si>
  <si>
    <t>/BSYM/CMPL/EUDR3T</t>
  </si>
  <si>
    <t>1W</t>
  </si>
  <si>
    <t>1 Week</t>
  </si>
  <si>
    <t>/BSYM/ICPL/EUSWE1Z</t>
  </si>
  <si>
    <t>2W</t>
  </si>
  <si>
    <t>2 Weeks</t>
  </si>
  <si>
    <t>/BSYM/ICPL/EUSWE2Z</t>
  </si>
  <si>
    <t>3W</t>
  </si>
  <si>
    <t>3 Weeks</t>
  </si>
  <si>
    <t>/BSYM/ICPL/EUSWE3Z</t>
  </si>
  <si>
    <t>1M</t>
  </si>
  <si>
    <t>1 Month</t>
  </si>
  <si>
    <t>/BSYM/ICPL/EUSWEA</t>
  </si>
  <si>
    <t>2M</t>
  </si>
  <si>
    <t>2 Months</t>
  </si>
  <si>
    <t>/BSYM/ICPL/EUSWEB</t>
  </si>
  <si>
    <t>3M</t>
  </si>
  <si>
    <t>3 Months</t>
  </si>
  <si>
    <t>/BSYM/ICPL/EUSWEC</t>
  </si>
  <si>
    <t>4M</t>
  </si>
  <si>
    <t>4 Months</t>
  </si>
  <si>
    <t>/BSYM/ICPL/EUSWED</t>
  </si>
  <si>
    <t>5M</t>
  </si>
  <si>
    <t>5 Months</t>
  </si>
  <si>
    <t>/BSYM/ICPL/EUSWEE</t>
  </si>
  <si>
    <t>6M</t>
  </si>
  <si>
    <t>6 Months</t>
  </si>
  <si>
    <t>/BSYM/ICPL/EUSWEF</t>
  </si>
  <si>
    <t>7M</t>
  </si>
  <si>
    <t>7 Months</t>
  </si>
  <si>
    <t>/BSYM/ICPL/EUSWEG</t>
  </si>
  <si>
    <t>8M</t>
  </si>
  <si>
    <t>8 Months</t>
  </si>
  <si>
    <t>/BSYM/ICPL/EUSWEH</t>
  </si>
  <si>
    <t>9M</t>
  </si>
  <si>
    <t>9 Months</t>
  </si>
  <si>
    <t>/BSYM/ICPL/EUSWEI</t>
  </si>
  <si>
    <t>10M</t>
  </si>
  <si>
    <t>10 Months</t>
  </si>
  <si>
    <t>/BSYM/ICPL/EUSWEJ</t>
  </si>
  <si>
    <t>11M</t>
  </si>
  <si>
    <t>11 Months</t>
  </si>
  <si>
    <t>/BSYM/ICPL/EUSWEK</t>
  </si>
  <si>
    <t>1Y</t>
  </si>
  <si>
    <t>1 Year</t>
  </si>
  <si>
    <t>/BSYM/ICPL/EUSWE1</t>
  </si>
  <si>
    <t>15M</t>
  </si>
  <si>
    <t>15 Months</t>
  </si>
  <si>
    <t>Yield</t>
  </si>
  <si>
    <t>/BSYM/ICPL/EUSWE1C</t>
  </si>
  <si>
    <t>18M</t>
  </si>
  <si>
    <t>18 Months</t>
  </si>
  <si>
    <t>/BSYM/ICPL/EUSWE1F</t>
  </si>
  <si>
    <t>21M</t>
  </si>
  <si>
    <t>21 Months</t>
  </si>
  <si>
    <t>/BSYM/ICPL/EUSWE1I</t>
  </si>
  <si>
    <t>2Y</t>
  </si>
  <si>
    <t>2 Years</t>
  </si>
  <si>
    <t>/BSYM/ICPL/EUSWE2</t>
  </si>
  <si>
    <t>3Y</t>
  </si>
  <si>
    <t>3 Years</t>
  </si>
  <si>
    <t>/BSYM/ICPL/EUSWE3</t>
  </si>
  <si>
    <t>4Y</t>
  </si>
  <si>
    <t>4 Years</t>
  </si>
  <si>
    <t>/BSYM/ICPL/EUSWE4</t>
  </si>
  <si>
    <t>5Y</t>
  </si>
  <si>
    <t>5 Years</t>
  </si>
  <si>
    <t>/BSYM/ICPL/EUSWE5</t>
  </si>
  <si>
    <t>6Y</t>
  </si>
  <si>
    <t>6 Years</t>
  </si>
  <si>
    <t>/BSYM/ICPL/EUSWE6</t>
  </si>
  <si>
    <t>7Y</t>
  </si>
  <si>
    <t>7 Years</t>
  </si>
  <si>
    <t>/BSYM/ICPL/EUSWE7</t>
  </si>
  <si>
    <t>8Y</t>
  </si>
  <si>
    <t>8 Years</t>
  </si>
  <si>
    <t>/BSYM/ICPL/EUSWE8</t>
  </si>
  <si>
    <t>9Y</t>
  </si>
  <si>
    <t>9 Years</t>
  </si>
  <si>
    <t>/BSYM/ICPL/EUSWE9</t>
  </si>
  <si>
    <t>10Y</t>
  </si>
  <si>
    <t>10 Years</t>
  </si>
  <si>
    <t>/BSYM/ICPL/EUSWE10</t>
  </si>
  <si>
    <t>11Y</t>
  </si>
  <si>
    <t>11 Years</t>
  </si>
  <si>
    <t>/BSYM/ICPL/EUSWE11</t>
  </si>
  <si>
    <t>12Y</t>
  </si>
  <si>
    <t>12 Years</t>
  </si>
  <si>
    <t>/BSYM/ICPL/EUSWE12</t>
  </si>
  <si>
    <t>15Y</t>
  </si>
  <si>
    <t>15 Years</t>
  </si>
  <si>
    <t>/BSYM/ICPL/EUSWE15</t>
  </si>
  <si>
    <t>20Y</t>
  </si>
  <si>
    <t>20 Years</t>
  </si>
  <si>
    <t>/BSYM/ICPL/EUSWE20</t>
  </si>
  <si>
    <t>25Y</t>
  </si>
  <si>
    <t>25 Years</t>
  </si>
  <si>
    <t>/BSYM/ICPL/EUSWE25</t>
  </si>
  <si>
    <t>30Y</t>
  </si>
  <si>
    <t>30 Years</t>
  </si>
  <si>
    <t>/BSYM/ICPL/EUSWE30</t>
  </si>
  <si>
    <t>40Y</t>
  </si>
  <si>
    <t>40 Years</t>
  </si>
  <si>
    <t>/BSYM/ICPL/EUSWE40</t>
  </si>
  <si>
    <t>50Y</t>
  </si>
  <si>
    <t>50 Years</t>
  </si>
  <si>
    <t>/BSYM/ICPL/EUSWE50</t>
  </si>
  <si>
    <t>60Y</t>
  </si>
  <si>
    <t>60 Years</t>
  </si>
  <si>
    <t>/BSYM/ICPL/EUSWE60</t>
  </si>
  <si>
    <t>funzioni Quantlib</t>
  </si>
  <si>
    <t>versione</t>
  </si>
  <si>
    <t>data di analisi</t>
  </si>
  <si>
    <t>qlSettingsSetEvaluationDate</t>
  </si>
  <si>
    <r>
      <t>void</t>
    </r>
    <r>
      <rPr>
        <sz val="10"/>
        <color rgb="FF000000"/>
        <rFont val="Courier New"/>
        <family val="3"/>
      </rPr>
      <t xml:space="preserve"> returnValue</t>
    </r>
  </si>
  <si>
    <t>qlSettingsSetEvaluationDate(</t>
  </si>
  <si>
    <r>
      <t>long</t>
    </r>
    <r>
      <rPr>
        <sz val="10"/>
        <color rgb="FF000000"/>
        <rFont val="Courier New"/>
        <family val="3"/>
      </rPr>
      <t xml:space="preserve"> EvalDate</t>
    </r>
  </si>
  <si>
    <t>any Trigger)</t>
  </si>
  <si>
    <t>Description:</t>
  </si>
  <si>
    <t>sets the value of the Evaluation Date.</t>
  </si>
  <si>
    <t>Supported Platforms:</t>
  </si>
  <si>
    <t>C++, C, Calc, Excel, Guile</t>
  </si>
  <si>
    <t>Parameters</t>
  </si>
  <si>
    <t>EvalDate</t>
  </si>
  <si>
    <t>new value for the evaluation date. If a null date is provided the current date wiil be used and midnight date change will be detected. Default value = QuantLib::Date().</t>
  </si>
  <si>
    <t>Trigger</t>
  </si>
  <si>
    <t>dependency tracking trigger</t>
  </si>
  <si>
    <t>funzione QuantLib</t>
  </si>
  <si>
    <t>qlEonia</t>
  </si>
  <si>
    <r>
      <t>string</t>
    </r>
    <r>
      <rPr>
        <sz val="10"/>
        <color rgb="FF000000"/>
        <rFont val="Courier New"/>
        <family val="3"/>
      </rPr>
      <t xml:space="preserve"> returnValue</t>
    </r>
  </si>
  <si>
    <t>qlEonia(</t>
  </si>
  <si>
    <r>
      <t>string</t>
    </r>
    <r>
      <rPr>
        <sz val="10"/>
        <color rgb="FF000000"/>
        <rFont val="Courier New"/>
        <family val="3"/>
      </rPr>
      <t xml:space="preserve"> ObjectId</t>
    </r>
  </si>
  <si>
    <r>
      <t>string</t>
    </r>
    <r>
      <rPr>
        <sz val="10"/>
        <color rgb="FF000000"/>
        <rFont val="Courier New"/>
        <family val="3"/>
      </rPr>
      <t xml:space="preserve"> YieldCurve</t>
    </r>
  </si>
  <si>
    <r>
      <t>bool</t>
    </r>
    <r>
      <rPr>
        <sz val="10"/>
        <color rgb="FF000000"/>
        <rFont val="Courier New"/>
        <family val="3"/>
      </rPr>
      <t xml:space="preserve"> Permanent</t>
    </r>
  </si>
  <si>
    <t>any Trigger</t>
  </si>
  <si>
    <r>
      <t>bool</t>
    </r>
    <r>
      <rPr>
        <sz val="10"/>
        <color rgb="FF000000"/>
        <rFont val="Courier New"/>
        <family val="3"/>
      </rPr>
      <t xml:space="preserve"> Overwrite)</t>
    </r>
  </si>
  <si>
    <t>Construct an object of class Eonia and return its id</t>
  </si>
  <si>
    <t>C++, Calc, Excel</t>
  </si>
  <si>
    <t>ObjectId</t>
  </si>
  <si>
    <t>id of object to be created</t>
  </si>
  <si>
    <t>YieldCurve</t>
  </si>
  <si>
    <t>forecasting YieldTermStructure object ID. Default value = .</t>
  </si>
  <si>
    <t>Permanent</t>
  </si>
  <si>
    <t>object permanent/nonpermanent</t>
  </si>
  <si>
    <t>Overwrite</t>
  </si>
  <si>
    <t>overwrite flag</t>
  </si>
  <si>
    <t>Index_EONIA</t>
  </si>
  <si>
    <t>Index</t>
  </si>
  <si>
    <t>Errore</t>
  </si>
  <si>
    <t>Parametri Input</t>
  </si>
  <si>
    <t>qlDepositRateHelper2</t>
  </si>
  <si>
    <t>qlDepositRateHelper2(</t>
  </si>
  <si>
    <r>
      <t>string</t>
    </r>
    <r>
      <rPr>
        <sz val="10"/>
        <color rgb="FF000000"/>
        <rFont val="Courier New"/>
        <family val="3"/>
      </rPr>
      <t xml:space="preserve"> Rate</t>
    </r>
  </si>
  <si>
    <r>
      <t>string</t>
    </r>
    <r>
      <rPr>
        <sz val="10"/>
        <color rgb="FF000000"/>
        <rFont val="Courier New"/>
        <family val="3"/>
      </rPr>
      <t xml:space="preserve"> Tenor</t>
    </r>
  </si>
  <si>
    <r>
      <t>long</t>
    </r>
    <r>
      <rPr>
        <sz val="10"/>
        <color rgb="FF000000"/>
        <rFont val="Courier New"/>
        <family val="3"/>
      </rPr>
      <t xml:space="preserve"> FixingDays</t>
    </r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</si>
  <si>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</si>
  <si>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string</t>
    </r>
    <r>
      <rPr>
        <sz val="10"/>
        <color rgb="FF000000"/>
        <rFont val="Courier New"/>
        <family val="3"/>
      </rPr>
      <t xml:space="preserve"> Convention</t>
    </r>
  </si>
  <si>
    <r>
      <t>bool</t>
    </r>
    <r>
      <rPr>
        <sz val="10"/>
        <color rgb="FF000000"/>
        <rFont val="Courier New"/>
        <family val="3"/>
      </rPr>
      <t xml:space="preserve"> EndOfMonth</t>
    </r>
  </si>
  <si>
    <r>
      <t>string</t>
    </r>
    <r>
      <rPr>
        <sz val="10"/>
        <color rgb="FF000000"/>
        <rFont val="Courier New"/>
        <family val="3"/>
      </rPr>
      <t xml:space="preserve"> DayCounter</t>
    </r>
  </si>
  <si>
    <t>Construct an object of class DepositRateHelper and return its id</t>
  </si>
  <si>
    <t>Rate</t>
  </si>
  <si>
    <t>deposit quote.</t>
  </si>
  <si>
    <t>Tenor</t>
  </si>
  <si>
    <t>deposit length (e.g. 3M for three months).</t>
  </si>
  <si>
    <t>FixingDays</t>
  </si>
  <si>
    <t>fixing days (e.g. 2).</t>
  </si>
  <si>
    <t>Calendar</t>
  </si>
  <si>
    <t>holiday calendar (e.g. TARGET).</t>
  </si>
  <si>
    <t>Convention</t>
  </si>
  <si>
    <t>business day convention (e.g. Modified Following).</t>
  </si>
  <si>
    <t>EndOfMonth</t>
  </si>
  <si>
    <t>End of Month rule (TRUE for end of month to end of month termination date, FALSE otherwise).</t>
  </si>
  <si>
    <t>DayCounter</t>
  </si>
  <si>
    <t>DayCounter ID.</t>
  </si>
  <si>
    <t>Funzione</t>
  </si>
  <si>
    <t>n.b.: Rate da dividere per 100</t>
  </si>
  <si>
    <t>1D</t>
  </si>
  <si>
    <t>Modified Following</t>
  </si>
  <si>
    <t>Actual/360</t>
  </si>
  <si>
    <t>qlOISRateHelper</t>
  </si>
  <si>
    <t>qlOISRateHelper(</t>
  </si>
  <si>
    <r>
      <t>long</t>
    </r>
    <r>
      <rPr>
        <sz val="10"/>
        <color rgb="FF000000"/>
        <rFont val="Courier New"/>
        <family val="3"/>
      </rPr>
      <t xml:space="preserve"> SettlDays</t>
    </r>
  </si>
  <si>
    <r>
      <t>string</t>
    </r>
    <r>
      <rPr>
        <sz val="10"/>
        <color rgb="FF000000"/>
        <rFont val="Courier New"/>
        <family val="3"/>
      </rPr>
      <t xml:space="preserve"> FixedRate</t>
    </r>
  </si>
  <si>
    <r>
      <t>string</t>
    </r>
    <r>
      <rPr>
        <sz val="10"/>
        <color rgb="FF000000"/>
        <rFont val="Courier New"/>
        <family val="3"/>
      </rPr>
      <t xml:space="preserve"> ONIndex</t>
    </r>
  </si>
  <si>
    <r>
      <t>string</t>
    </r>
    <r>
      <rPr>
        <sz val="10"/>
        <color rgb="FF000000"/>
        <rFont val="Courier New"/>
        <family val="3"/>
      </rPr>
      <t xml:space="preserve"> DiscountingCurve</t>
    </r>
  </si>
  <si>
    <t>Construct an object of class OISRateHelper and return its id</t>
  </si>
  <si>
    <t>SettlDays</t>
  </si>
  <si>
    <t>swap settlement days.</t>
  </si>
  <si>
    <t>swap length (e.g. 5Y for five years).</t>
  </si>
  <si>
    <t>FixedRate</t>
  </si>
  <si>
    <t>quote.</t>
  </si>
  <si>
    <t>ONIndex</t>
  </si>
  <si>
    <t>floating leg OvernightIndex object ID.</t>
  </si>
  <si>
    <t>DiscountingCurve</t>
  </si>
  <si>
    <t>discounting YieldTermStructure object ID. Default value = .</t>
  </si>
  <si>
    <t>Parametri funzione</t>
  </si>
  <si>
    <t>qlRateHelperSelection</t>
  </si>
  <si>
    <t>vector&lt;string&gt; returnValue</t>
  </si>
  <si>
    <t>qlRateHelperSelection(</t>
  </si>
  <si>
    <t>vector&lt;string&gt; RateHelpers</t>
  </si>
  <si>
    <t>vector&lt;long&gt; Priority</t>
  </si>
  <si>
    <r>
      <t>long</t>
    </r>
    <r>
      <rPr>
        <sz val="10"/>
        <color rgb="FF000000"/>
        <rFont val="Courier New"/>
        <family val="3"/>
      </rPr>
      <t xml:space="preserve"> NImmFutures</t>
    </r>
  </si>
  <si>
    <r>
      <t>long</t>
    </r>
    <r>
      <rPr>
        <sz val="10"/>
        <color rgb="FF000000"/>
        <rFont val="Courier New"/>
        <family val="3"/>
      </rPr>
      <t xml:space="preserve"> NSerialFutures</t>
    </r>
  </si>
  <si>
    <r>
      <t>long</t>
    </r>
    <r>
      <rPr>
        <sz val="10"/>
        <color rgb="FF000000"/>
        <rFont val="Courier New"/>
        <family val="3"/>
      </rPr>
      <t xml:space="preserve"> FutureRollDays</t>
    </r>
  </si>
  <si>
    <r>
      <t>string</t>
    </r>
    <r>
      <rPr>
        <sz val="10"/>
        <color rgb="FF000000"/>
        <rFont val="Courier New"/>
        <family val="3"/>
      </rPr>
      <t xml:space="preserve"> DepoInclusion</t>
    </r>
  </si>
  <si>
    <t>vector&lt;long&gt; MinDistance</t>
  </si>
  <si>
    <t>selects rate helpers for bootstrapping.</t>
  </si>
  <si>
    <t>Excel</t>
  </si>
  <si>
    <t>RateHelpers</t>
  </si>
  <si>
    <t>vector of RateHelper IDs.</t>
  </si>
  <si>
    <t>Priority</t>
  </si>
  <si>
    <t>vector of priority integers (higher number for higher priority).</t>
  </si>
  <si>
    <t>NImmFutures</t>
  </si>
  <si>
    <t>max number of IMM (March, June, September, December) Futures to be included.</t>
  </si>
  <si>
    <t>NSerialFutures</t>
  </si>
  <si>
    <t>max number of Serial (January, February, April, May, July, August, October, November) Futures to be included.</t>
  </si>
  <si>
    <t>FutureRollDays</t>
  </si>
  <si>
    <t>discard the front Futures the given number of (positive) days before its expiry (e.g zero implies the use of the front Futures during its expiry day). Default value = 2.</t>
  </si>
  <si>
    <t>DepoInclusion</t>
  </si>
  <si>
    <t>Depo inclusion criteria. Default value = AllDepos.</t>
  </si>
  <si>
    <t>MinDistance</t>
  </si>
  <si>
    <t>minimum distance in (positive) days from near instruments. Default value = 1.</t>
  </si>
  <si>
    <t>#</t>
  </si>
  <si>
    <t>AllDepos</t>
  </si>
  <si>
    <t>qlPiecewiseYieldCurve</t>
  </si>
  <si>
    <t>qlPiecewiseYieldCurve(</t>
  </si>
  <si>
    <r>
      <t>long</t>
    </r>
    <r>
      <rPr>
        <sz val="10"/>
        <color rgb="FF000000"/>
        <rFont val="Courier New"/>
        <family val="3"/>
      </rPr>
      <t xml:space="preserve"> NDays</t>
    </r>
  </si>
  <si>
    <t>vector&lt;string&gt; Jumps</t>
  </si>
  <si>
    <t>vector&lt;long&gt; JumpDates</t>
  </si>
  <si>
    <r>
      <t>double</t>
    </r>
    <r>
      <rPr>
        <sz val="10"/>
        <color rgb="FF000000"/>
        <rFont val="Courier New"/>
        <family val="3"/>
      </rPr>
      <t xml:space="preserve"> Accuracy</t>
    </r>
  </si>
  <si>
    <r>
      <t>string</t>
    </r>
    <r>
      <rPr>
        <sz val="10"/>
        <color rgb="FF000000"/>
        <rFont val="Courier New"/>
        <family val="3"/>
      </rPr>
      <t xml:space="preserve"> TraitsID</t>
    </r>
  </si>
  <si>
    <r>
      <t>string</t>
    </r>
    <r>
      <rPr>
        <sz val="10"/>
        <color rgb="FF000000"/>
        <rFont val="Courier New"/>
        <family val="3"/>
      </rPr>
      <t xml:space="preserve"> InterpolatorID</t>
    </r>
  </si>
  <si>
    <t>Construct an object of class PiecewiseYieldCurve and return its id</t>
  </si>
  <si>
    <t>NDays</t>
  </si>
  <si>
    <t>number of days to advance from EvaluationDate (usually zero or two): it fixes the date at which the discount factor = 1.0. Default value = 0.</t>
  </si>
  <si>
    <t>holiday calendar (e.g. TARGET) to advance from global EvaluationDate.</t>
  </si>
  <si>
    <t>vector of rate-helpers.</t>
  </si>
  <si>
    <t>DayCounter ID. Default value = Actual/365 (Fixed).</t>
  </si>
  <si>
    <t>Jumps</t>
  </si>
  <si>
    <t>Jump quotes vector.</t>
  </si>
  <si>
    <t>JumpDates</t>
  </si>
  <si>
    <t>Jump dates vector.</t>
  </si>
  <si>
    <t>Accuracy</t>
  </si>
  <si>
    <t>Bootstrapping accuracy. Default value = 1.0e-12.</t>
  </si>
  <si>
    <t>TraitsID</t>
  </si>
  <si>
    <t>Discount, ZeroRate, or ForwardRate. Default value = Discount.</t>
  </si>
  <si>
    <t>InterpolatorID</t>
  </si>
  <si>
    <t>BackwardFlat, ForwardFlat, Linear, LogLinear, CubicSpline, or LogCubic. Default value = LogLinear.</t>
  </si>
  <si>
    <t>OIS_CURVE</t>
  </si>
  <si>
    <t>Target</t>
  </si>
  <si>
    <t>Discount</t>
  </si>
  <si>
    <t>LogLinear</t>
  </si>
  <si>
    <t>Output of bootstrapping</t>
  </si>
  <si>
    <t>Dates</t>
  </si>
  <si>
    <t>qlPiecewiseYieldCurveDates</t>
  </si>
  <si>
    <t>vector&lt;long&gt; returnValue</t>
  </si>
  <si>
    <t>qlPiecewiseYieldCurveDates(</t>
  </si>
  <si>
    <t>Retrieve list of Dates for the given PiecewiseYieldCurve&lt;Traits, Interpolator&gt;.</t>
  </si>
  <si>
    <t>id of existing QuantLibAddin::PiecewiseYieldCurve object</t>
  </si>
  <si>
    <t>Data</t>
  </si>
  <si>
    <t>errore</t>
  </si>
  <si>
    <t>qlPiecewiseYieldCurveData</t>
  </si>
  <si>
    <t>vector&lt;double&gt; returnValue</t>
  </si>
  <si>
    <t>qlPiecewiseYieldCurveData(</t>
  </si>
  <si>
    <t>Retrieve Data for the given PiecewiseYieldCurve&lt;Traits, Interpolator&gt;.</t>
  </si>
  <si>
    <t>TermStructureCalendar</t>
  </si>
  <si>
    <t>TermStructureDayCounter</t>
  </si>
  <si>
    <t>TermStructureReferenceDate</t>
  </si>
  <si>
    <t>TermStructureMaxDate</t>
  </si>
  <si>
    <t>TermStructureSettlementDays</t>
  </si>
  <si>
    <t>funzioni quantlib</t>
  </si>
  <si>
    <t>TimeFactor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</si>
</sst>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%"/>
    <numFmt numFmtId="170" formatCode="0.0000%"/>
    <numFmt numFmtId="172" formatCode="ddd\,\ d\-mmm\-yyyy"/>
    <numFmt numFmtId="174" formatCode="0.000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7.5"/>
      <color rgb="FF000000"/>
      <name val="Arial"/>
      <family val="2"/>
    </font>
    <font>
      <sz val="7.5"/>
      <color rgb="FFFA00F0"/>
      <name val="Arial"/>
      <family val="2"/>
    </font>
    <font>
      <b/>
      <sz val="7.5"/>
      <color rgb="FF000000"/>
      <name val="Arial"/>
      <family val="2"/>
    </font>
    <font>
      <b/>
      <sz val="7.5"/>
      <color rgb="FFFA00F0"/>
      <name val="Arial"/>
      <family val="2"/>
    </font>
    <font>
      <b/>
      <sz val="8"/>
      <color theme="3" tint="-0.499984740745262"/>
      <name val="Courier New"/>
      <family val="3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Courier New"/>
      <family val="3"/>
    </font>
    <font>
      <sz val="10"/>
      <color rgb="FF604020"/>
      <name val="Courier New"/>
      <family val="3"/>
    </font>
    <font>
      <b/>
      <sz val="11"/>
      <color rgb="FF602020"/>
      <name val="Arial"/>
      <family val="2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ourier New"/>
      <family val="3"/>
    </font>
    <font>
      <sz val="8"/>
      <color indexed="81"/>
      <name val="Tahoma"/>
      <family val="2"/>
    </font>
    <font>
      <b/>
      <sz val="12"/>
      <name val="Courier New"/>
      <family val="3"/>
    </font>
    <font>
      <sz val="12"/>
      <name val="Courier New"/>
      <family val="3"/>
    </font>
    <font>
      <sz val="22"/>
      <color rgb="FFFA7D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rgb="FFD4D0C8"/>
        <bgColor indexed="64"/>
      </patternFill>
    </fill>
    <fill>
      <patternFill patternType="solid">
        <fgColor rgb="FFE3E3E3"/>
        <bgColor indexed="64"/>
      </patternFill>
    </fill>
    <fill>
      <patternFill patternType="gray0625">
        <fgColor indexed="22"/>
        <bgColor indexed="26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indexed="6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C4CFE5"/>
      </left>
      <right style="medium">
        <color rgb="FFC4CFE5"/>
      </right>
      <top style="medium">
        <color rgb="FFC4CFE5"/>
      </top>
      <bottom style="medium">
        <color rgb="FFC4CF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/>
      <bottom/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5" fillId="7" borderId="0" applyNumberFormat="0" applyBorder="0" applyAlignment="0" applyProtection="0"/>
    <xf numFmtId="0" fontId="16" fillId="8" borderId="7" applyNumberFormat="0" applyAlignment="0" applyProtection="0"/>
    <xf numFmtId="0" fontId="17" fillId="9" borderId="7" applyNumberFormat="0" applyAlignment="0" applyProtection="0"/>
    <xf numFmtId="0" fontId="18" fillId="0" borderId="8" applyNumberFormat="0" applyFill="0" applyAlignment="0" applyProtection="0"/>
    <xf numFmtId="0" fontId="19" fillId="10" borderId="9" applyNumberFormat="0" applyAlignment="0" applyProtection="0"/>
    <xf numFmtId="0" fontId="1" fillId="11" borderId="10" applyNumberFormat="0" applyFont="0" applyAlignment="0" applyProtection="0"/>
  </cellStyleXfs>
  <cellXfs count="8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0" fontId="4" fillId="4" borderId="2" xfId="0" applyFont="1" applyFill="1" applyBorder="1" applyAlignment="1">
      <alignment horizontal="center" wrapText="1"/>
    </xf>
    <xf numFmtId="0" fontId="5" fillId="4" borderId="1" xfId="0" applyFont="1" applyFill="1" applyBorder="1"/>
    <xf numFmtId="0" fontId="5" fillId="4" borderId="1" xfId="0" applyFont="1" applyFill="1" applyBorder="1" applyAlignment="1">
      <alignment horizontal="right"/>
    </xf>
    <xf numFmtId="14" fontId="5" fillId="4" borderId="1" xfId="0" applyNumberFormat="1" applyFont="1" applyFill="1" applyBorder="1"/>
    <xf numFmtId="0" fontId="5" fillId="5" borderId="1" xfId="0" applyFont="1" applyFill="1" applyBorder="1" applyAlignment="1">
      <alignment horizontal="right"/>
    </xf>
    <xf numFmtId="0" fontId="6" fillId="5" borderId="1" xfId="0" applyFont="1" applyFill="1" applyBorder="1" applyAlignment="1">
      <alignment horizontal="right"/>
    </xf>
    <xf numFmtId="14" fontId="5" fillId="5" borderId="1" xfId="0" applyNumberFormat="1" applyFont="1" applyFill="1" applyBorder="1"/>
    <xf numFmtId="0" fontId="5" fillId="5" borderId="1" xfId="0" applyFont="1" applyFill="1" applyBorder="1"/>
    <xf numFmtId="0" fontId="5" fillId="5" borderId="1" xfId="0" applyFont="1" applyFill="1" applyBorder="1" applyAlignment="1">
      <alignment horizontal="center"/>
    </xf>
    <xf numFmtId="22" fontId="5" fillId="5" borderId="1" xfId="0" applyNumberFormat="1" applyFont="1" applyFill="1" applyBorder="1"/>
    <xf numFmtId="0" fontId="7" fillId="4" borderId="1" xfId="0" applyFont="1" applyFill="1" applyBorder="1"/>
    <xf numFmtId="0" fontId="7" fillId="4" borderId="1" xfId="0" applyFont="1" applyFill="1" applyBorder="1" applyAlignment="1">
      <alignment horizontal="right"/>
    </xf>
    <xf numFmtId="14" fontId="7" fillId="4" borderId="1" xfId="0" applyNumberFormat="1" applyFont="1" applyFill="1" applyBorder="1"/>
    <xf numFmtId="0" fontId="7" fillId="5" borderId="1" xfId="0" applyFont="1" applyFill="1" applyBorder="1" applyAlignment="1">
      <alignment horizontal="right"/>
    </xf>
    <xf numFmtId="0" fontId="8" fillId="5" borderId="1" xfId="0" applyFont="1" applyFill="1" applyBorder="1" applyAlignment="1">
      <alignment horizontal="right"/>
    </xf>
    <xf numFmtId="14" fontId="7" fillId="5" borderId="1" xfId="0" applyNumberFormat="1" applyFont="1" applyFill="1" applyBorder="1"/>
    <xf numFmtId="0" fontId="7" fillId="5" borderId="1" xfId="0" applyFont="1" applyFill="1" applyBorder="1"/>
    <xf numFmtId="0" fontId="7" fillId="5" borderId="1" xfId="0" applyFont="1" applyFill="1" applyBorder="1" applyAlignment="1">
      <alignment horizontal="center"/>
    </xf>
    <xf numFmtId="22" fontId="7" fillId="5" borderId="1" xfId="0" applyNumberFormat="1" applyFont="1" applyFill="1" applyBorder="1"/>
    <xf numFmtId="0" fontId="4" fillId="4" borderId="4" xfId="0" applyFont="1" applyFill="1" applyBorder="1" applyAlignment="1">
      <alignment horizontal="center" wrapText="1"/>
    </xf>
    <xf numFmtId="14" fontId="0" fillId="3" borderId="3" xfId="0" applyNumberFormat="1" applyFill="1" applyBorder="1"/>
    <xf numFmtId="14" fontId="9" fillId="6" borderId="5" xfId="0" applyNumberFormat="1" applyFont="1" applyFill="1" applyBorder="1" applyAlignment="1">
      <alignment horizontal="center"/>
    </xf>
    <xf numFmtId="14" fontId="2" fillId="2" borderId="3" xfId="2" applyNumberFormat="1" applyBorder="1" applyAlignment="1">
      <alignment horizontal="center"/>
    </xf>
    <xf numFmtId="0" fontId="0" fillId="0" borderId="0" xfId="0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13" fillId="0" borderId="6" xfId="0" applyFont="1" applyBorder="1" applyAlignment="1">
      <alignment horizontal="left" vertical="center" indent="1"/>
    </xf>
    <xf numFmtId="0" fontId="12" fillId="0" borderId="6" xfId="0" applyFont="1" applyBorder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11" fillId="0" borderId="0" xfId="0" applyFont="1" applyAlignment="1">
      <alignment vertical="center"/>
    </xf>
    <xf numFmtId="0" fontId="14" fillId="0" borderId="0" xfId="0" applyFont="1" applyAlignment="1">
      <alignment vertical="top"/>
    </xf>
    <xf numFmtId="0" fontId="10" fillId="0" borderId="0" xfId="0" applyFont="1" applyAlignment="1">
      <alignment vertical="center" wrapText="1"/>
    </xf>
    <xf numFmtId="0" fontId="3" fillId="0" borderId="0" xfId="0" applyFont="1"/>
    <xf numFmtId="0" fontId="0" fillId="0" borderId="3" xfId="0" applyBorder="1"/>
    <xf numFmtId="0" fontId="0" fillId="3" borderId="5" xfId="0" applyFill="1" applyBorder="1"/>
    <xf numFmtId="0" fontId="2" fillId="2" borderId="3" xfId="2" applyBorder="1"/>
    <xf numFmtId="0" fontId="3" fillId="0" borderId="3" xfId="0" applyFont="1" applyBorder="1"/>
    <xf numFmtId="164" fontId="0" fillId="0" borderId="3" xfId="1" applyNumberFormat="1" applyFont="1" applyBorder="1"/>
    <xf numFmtId="0" fontId="2" fillId="2" borderId="3" xfId="2" applyBorder="1" applyAlignment="1">
      <alignment wrapText="1"/>
    </xf>
    <xf numFmtId="0" fontId="20" fillId="7" borderId="3" xfId="3" applyFont="1" applyBorder="1"/>
    <xf numFmtId="0" fontId="21" fillId="0" borderId="0" xfId="0" applyFont="1"/>
    <xf numFmtId="170" fontId="0" fillId="0" borderId="0" xfId="1" applyNumberFormat="1" applyFont="1"/>
    <xf numFmtId="170" fontId="0" fillId="0" borderId="3" xfId="1" applyNumberFormat="1" applyFont="1" applyBorder="1"/>
    <xf numFmtId="0" fontId="16" fillId="8" borderId="7" xfId="4"/>
    <xf numFmtId="0" fontId="22" fillId="11" borderId="10" xfId="8" applyFont="1" applyAlignment="1">
      <alignment horizontal="center"/>
    </xf>
    <xf numFmtId="0" fontId="22" fillId="11" borderId="11" xfId="8" applyFont="1" applyBorder="1" applyAlignment="1">
      <alignment horizontal="center"/>
    </xf>
    <xf numFmtId="0" fontId="22" fillId="11" borderId="0" xfId="8" applyFont="1" applyBorder="1" applyAlignment="1">
      <alignment horizontal="center"/>
    </xf>
    <xf numFmtId="0" fontId="19" fillId="10" borderId="9" xfId="7"/>
    <xf numFmtId="0" fontId="19" fillId="10" borderId="12" xfId="7" applyBorder="1"/>
    <xf numFmtId="0" fontId="23" fillId="11" borderId="10" xfId="8" applyFont="1" applyAlignment="1">
      <alignment horizontal="center"/>
    </xf>
    <xf numFmtId="0" fontId="19" fillId="10" borderId="13" xfId="7" applyBorder="1"/>
    <xf numFmtId="0" fontId="19" fillId="10" borderId="14" xfId="7" applyBorder="1"/>
    <xf numFmtId="0" fontId="24" fillId="12" borderId="3" xfId="0" applyFont="1" applyFill="1" applyBorder="1" applyAlignment="1">
      <alignment horizontal="center"/>
    </xf>
    <xf numFmtId="0" fontId="24" fillId="12" borderId="5" xfId="0" applyFont="1" applyFill="1" applyBorder="1" applyAlignment="1">
      <alignment horizontal="center"/>
    </xf>
    <xf numFmtId="0" fontId="24" fillId="12" borderId="15" xfId="0" applyFont="1" applyFill="1" applyBorder="1" applyAlignment="1">
      <alignment horizontal="center"/>
    </xf>
    <xf numFmtId="0" fontId="23" fillId="11" borderId="11" xfId="8" applyFont="1" applyBorder="1" applyAlignment="1">
      <alignment horizontal="center"/>
    </xf>
    <xf numFmtId="0" fontId="23" fillId="11" borderId="0" xfId="8" applyFont="1" applyBorder="1" applyAlignment="1">
      <alignment horizontal="center"/>
    </xf>
    <xf numFmtId="0" fontId="0" fillId="0" borderId="3" xfId="0" applyBorder="1" applyAlignment="1">
      <alignment horizontal="center"/>
    </xf>
    <xf numFmtId="14" fontId="3" fillId="0" borderId="0" xfId="0" applyNumberFormat="1" applyFont="1" applyAlignment="1">
      <alignment horizontal="left"/>
    </xf>
    <xf numFmtId="0" fontId="19" fillId="10" borderId="18" xfId="7" applyBorder="1"/>
    <xf numFmtId="0" fontId="24" fillId="0" borderId="0" xfId="0" applyFont="1" applyBorder="1"/>
    <xf numFmtId="0" fontId="17" fillId="9" borderId="3" xfId="5" applyBorder="1"/>
    <xf numFmtId="14" fontId="3" fillId="0" borderId="3" xfId="0" applyNumberFormat="1" applyFont="1" applyBorder="1" applyAlignment="1">
      <alignment horizontal="left"/>
    </xf>
    <xf numFmtId="0" fontId="17" fillId="9" borderId="5" xfId="5" applyBorder="1"/>
    <xf numFmtId="0" fontId="0" fillId="0" borderId="5" xfId="0" applyBorder="1"/>
    <xf numFmtId="172" fontId="24" fillId="0" borderId="0" xfId="0" applyNumberFormat="1" applyFont="1" applyBorder="1"/>
    <xf numFmtId="0" fontId="0" fillId="0" borderId="0" xfId="0" applyBorder="1"/>
    <xf numFmtId="2" fontId="0" fillId="0" borderId="0" xfId="0" applyNumberFormat="1"/>
    <xf numFmtId="2" fontId="17" fillId="9" borderId="3" xfId="5" applyNumberFormat="1" applyBorder="1"/>
    <xf numFmtId="2" fontId="0" fillId="0" borderId="0" xfId="0" applyNumberFormat="1" applyBorder="1"/>
    <xf numFmtId="170" fontId="0" fillId="0" borderId="0" xfId="1" applyNumberFormat="1" applyFont="1" applyBorder="1"/>
    <xf numFmtId="174" fontId="0" fillId="0" borderId="3" xfId="0" applyNumberFormat="1" applyBorder="1"/>
    <xf numFmtId="170" fontId="17" fillId="9" borderId="3" xfId="1" applyNumberFormat="1" applyFont="1" applyFill="1" applyBorder="1"/>
    <xf numFmtId="0" fontId="26" fillId="0" borderId="19" xfId="0" applyFont="1" applyBorder="1"/>
    <xf numFmtId="0" fontId="27" fillId="0" borderId="16" xfId="0" applyFont="1" applyBorder="1"/>
    <xf numFmtId="0" fontId="26" fillId="0" borderId="0" xfId="0" applyFont="1" applyBorder="1"/>
    <xf numFmtId="0" fontId="27" fillId="0" borderId="17" xfId="0" applyFont="1" applyBorder="1"/>
    <xf numFmtId="172" fontId="27" fillId="0" borderId="17" xfId="0" applyNumberFormat="1" applyFont="1" applyBorder="1"/>
    <xf numFmtId="0" fontId="26" fillId="0" borderId="21" xfId="0" applyFont="1" applyBorder="1"/>
    <xf numFmtId="0" fontId="27" fillId="0" borderId="20" xfId="0" applyFont="1" applyBorder="1"/>
    <xf numFmtId="0" fontId="28" fillId="0" borderId="8" xfId="6" applyFont="1" applyAlignment="1">
      <alignment horizontal="center"/>
    </xf>
    <xf numFmtId="14" fontId="29" fillId="0" borderId="3" xfId="0" applyNumberFormat="1" applyFont="1" applyBorder="1" applyAlignment="1">
      <alignment horizontal="left"/>
    </xf>
    <xf numFmtId="0" fontId="21" fillId="0" borderId="5" xfId="0" applyFont="1" applyBorder="1"/>
    <xf numFmtId="2" fontId="21" fillId="0" borderId="3" xfId="0" applyNumberFormat="1" applyFont="1" applyBorder="1"/>
    <xf numFmtId="170" fontId="21" fillId="0" borderId="3" xfId="1" applyNumberFormat="1" applyFont="1" applyBorder="1"/>
  </cellXfs>
  <cellStyles count="9">
    <cellStyle name="Calcolo" xfId="5" builtinId="22"/>
    <cellStyle name="Cella collegata" xfId="6" builtinId="24"/>
    <cellStyle name="Cella da controllare" xfId="7" builtinId="23"/>
    <cellStyle name="Input" xfId="4" builtinId="20"/>
    <cellStyle name="Normale" xfId="0" builtinId="0"/>
    <cellStyle name="Nota" xfId="8" builtinId="10"/>
    <cellStyle name="Percentuale" xfId="1" builtinId="5"/>
    <cellStyle name="Valore non valido" xfId="2" builtinId="27"/>
    <cellStyle name="Valore valido" xfId="3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/>
        <a:lstStyle/>
        <a:p>
          <a:pPr>
            <a:defRPr sz="1200"/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0"/>
          <c:order val="0"/>
          <c:tx>
            <c:v>Discount Factor</c:v>
          </c:tx>
          <c:spPr>
            <a:ln>
              <a:solidFill>
                <a:srgbClr val="FF0000"/>
              </a:solidFill>
            </a:ln>
          </c:spPr>
          <c:marker>
            <c:symbol val="diamond"/>
            <c:size val="3"/>
            <c:spPr>
              <a:solidFill>
                <a:srgbClr val="FF0000"/>
              </a:solidFill>
            </c:spPr>
          </c:marker>
          <c:xVal>
            <c:numRef>
              <c:f>Step6_BootstrapCurva!$R$4:$R$41</c:f>
              <c:numCache>
                <c:formatCode>m/d/yyyy</c:formatCode>
                <c:ptCount val="38"/>
                <c:pt idx="0">
                  <c:v>42235</c:v>
                </c:pt>
                <c:pt idx="1">
                  <c:v>42236</c:v>
                </c:pt>
                <c:pt idx="2">
                  <c:v>42242</c:v>
                </c:pt>
                <c:pt idx="3">
                  <c:v>42249</c:v>
                </c:pt>
                <c:pt idx="4">
                  <c:v>42256</c:v>
                </c:pt>
                <c:pt idx="5">
                  <c:v>42268</c:v>
                </c:pt>
                <c:pt idx="6">
                  <c:v>42296</c:v>
                </c:pt>
                <c:pt idx="7">
                  <c:v>42327</c:v>
                </c:pt>
                <c:pt idx="8">
                  <c:v>42359</c:v>
                </c:pt>
                <c:pt idx="9">
                  <c:v>42388</c:v>
                </c:pt>
                <c:pt idx="10">
                  <c:v>42419</c:v>
                </c:pt>
                <c:pt idx="11">
                  <c:v>42450</c:v>
                </c:pt>
                <c:pt idx="12">
                  <c:v>42479</c:v>
                </c:pt>
                <c:pt idx="13">
                  <c:v>42509</c:v>
                </c:pt>
                <c:pt idx="14">
                  <c:v>42541</c:v>
                </c:pt>
                <c:pt idx="15">
                  <c:v>42570</c:v>
                </c:pt>
                <c:pt idx="16">
                  <c:v>42601</c:v>
                </c:pt>
                <c:pt idx="17">
                  <c:v>42695</c:v>
                </c:pt>
                <c:pt idx="18">
                  <c:v>42786</c:v>
                </c:pt>
                <c:pt idx="19">
                  <c:v>42874</c:v>
                </c:pt>
                <c:pt idx="20">
                  <c:v>42968</c:v>
                </c:pt>
                <c:pt idx="21">
                  <c:v>43332</c:v>
                </c:pt>
                <c:pt idx="22">
                  <c:v>43696</c:v>
                </c:pt>
                <c:pt idx="23">
                  <c:v>44062</c:v>
                </c:pt>
                <c:pt idx="24">
                  <c:v>44427</c:v>
                </c:pt>
                <c:pt idx="25">
                  <c:v>44792</c:v>
                </c:pt>
                <c:pt idx="26">
                  <c:v>45159</c:v>
                </c:pt>
                <c:pt idx="27">
                  <c:v>45523</c:v>
                </c:pt>
                <c:pt idx="28">
                  <c:v>45888</c:v>
                </c:pt>
                <c:pt idx="29">
                  <c:v>46253</c:v>
                </c:pt>
                <c:pt idx="30">
                  <c:v>46618</c:v>
                </c:pt>
                <c:pt idx="31">
                  <c:v>47714</c:v>
                </c:pt>
                <c:pt idx="32">
                  <c:v>49541</c:v>
                </c:pt>
                <c:pt idx="33">
                  <c:v>51368</c:v>
                </c:pt>
                <c:pt idx="34">
                  <c:v>53195</c:v>
                </c:pt>
                <c:pt idx="35">
                  <c:v>56845</c:v>
                </c:pt>
                <c:pt idx="36">
                  <c:v>60498</c:v>
                </c:pt>
                <c:pt idx="37">
                  <c:v>64150</c:v>
                </c:pt>
              </c:numCache>
            </c:numRef>
          </c:xVal>
          <c:yVal>
            <c:numRef>
              <c:f>Step6_BootstrapCurva!$S$4:$S$41</c:f>
              <c:numCache>
                <c:formatCode>General</c:formatCode>
                <c:ptCount val="38"/>
                <c:pt idx="0">
                  <c:v>1</c:v>
                </c:pt>
                <c:pt idx="1">
                  <c:v>1.0000047222445216</c:v>
                </c:pt>
                <c:pt idx="2">
                  <c:v>1.0000245006002446</c:v>
                </c:pt>
                <c:pt idx="3">
                  <c:v>1.0000486134742661</c:v>
                </c:pt>
                <c:pt idx="4">
                  <c:v>1.0000735054026537</c:v>
                </c:pt>
                <c:pt idx="5">
                  <c:v>1.000117347102174</c:v>
                </c:pt>
                <c:pt idx="6">
                  <c:v>1.0002169359398838</c:v>
                </c:pt>
                <c:pt idx="7">
                  <c:v>1.0003323326305074</c:v>
                </c:pt>
                <c:pt idx="8">
                  <c:v>1.0004583210730871</c:v>
                </c:pt>
                <c:pt idx="9">
                  <c:v>1.0005613148975505</c:v>
                </c:pt>
                <c:pt idx="10">
                  <c:v>1.0006853582831619</c:v>
                </c:pt>
                <c:pt idx="11">
                  <c:v>1.000812882463423</c:v>
                </c:pt>
                <c:pt idx="12">
                  <c:v>1.0009294185723343</c:v>
                </c:pt>
                <c:pt idx="13">
                  <c:v>1.0010438106267587</c:v>
                </c:pt>
                <c:pt idx="14">
                  <c:v>1.0011828975935069</c:v>
                </c:pt>
                <c:pt idx="15">
                  <c:v>1.0012951474594851</c:v>
                </c:pt>
                <c:pt idx="16">
                  <c:v>1.0014253620987206</c:v>
                </c:pt>
                <c:pt idx="17">
                  <c:v>1.0017915725735835</c:v>
                </c:pt>
                <c:pt idx="18">
                  <c:v>1.0021003250901601</c:v>
                </c:pt>
                <c:pt idx="19">
                  <c:v>1.0023472624456446</c:v>
                </c:pt>
                <c:pt idx="20">
                  <c:v>1.002509345592234</c:v>
                </c:pt>
                <c:pt idx="21">
                  <c:v>1.0019234998410296</c:v>
                </c:pt>
                <c:pt idx="22">
                  <c:v>0.99890294242199174</c:v>
                </c:pt>
                <c:pt idx="23">
                  <c:v>0.99299963833093541</c:v>
                </c:pt>
                <c:pt idx="24">
                  <c:v>0.98409531841103692</c:v>
                </c:pt>
                <c:pt idx="25">
                  <c:v>0.97240945917838173</c:v>
                </c:pt>
                <c:pt idx="26">
                  <c:v>0.95862659507691217</c:v>
                </c:pt>
                <c:pt idx="27">
                  <c:v>0.94337855221164435</c:v>
                </c:pt>
                <c:pt idx="28">
                  <c:v>0.92732894387696085</c:v>
                </c:pt>
                <c:pt idx="29">
                  <c:v>0.91058796658344254</c:v>
                </c:pt>
                <c:pt idx="30">
                  <c:v>0.89348278320874519</c:v>
                </c:pt>
                <c:pt idx="31">
                  <c:v>0.84331737701816778</c:v>
                </c:pt>
                <c:pt idx="32">
                  <c:v>0.76948062782046711</c:v>
                </c:pt>
                <c:pt idx="33">
                  <c:v>0.71091999539049244</c:v>
                </c:pt>
                <c:pt idx="34">
                  <c:v>0.6592541537877411</c:v>
                </c:pt>
                <c:pt idx="35">
                  <c:v>0.56653021120569336</c:v>
                </c:pt>
                <c:pt idx="36">
                  <c:v>0.50266945197051849</c:v>
                </c:pt>
                <c:pt idx="37">
                  <c:v>0.44116891986943452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9810304"/>
        <c:axId val="517643264"/>
      </c:scatterChart>
      <c:valAx>
        <c:axId val="159810304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layout/>
          <c:overlay val="0"/>
        </c:title>
        <c:numFmt formatCode="m/d/yyyy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it-IT"/>
          </a:p>
        </c:txPr>
        <c:crossAx val="517643264"/>
        <c:crosses val="autoZero"/>
        <c:crossBetween val="midCat"/>
      </c:valAx>
      <c:valAx>
        <c:axId val="517643264"/>
        <c:scaling>
          <c:orientation val="minMax"/>
        </c:scaling>
        <c:delete val="0"/>
        <c:axPos val="l"/>
        <c:majorGridlines>
          <c:spPr>
            <a:ln w="3175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FF0000"/>
                    </a:solidFill>
                  </a:defRPr>
                </a:pPr>
                <a:r>
                  <a:rPr lang="it-IT" sz="1100">
                    <a:solidFill>
                      <a:srgbClr val="FF0000"/>
                    </a:solidFill>
                  </a:rPr>
                  <a:t>Df</a:t>
                </a:r>
              </a:p>
            </c:rich>
          </c:tx>
          <c:layout/>
          <c:overlay val="0"/>
        </c:title>
        <c:numFmt formatCode="#,##0.00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FF0000"/>
                </a:solidFill>
              </a:defRPr>
            </a:pPr>
            <a:endParaRPr lang="it-IT"/>
          </a:p>
        </c:txPr>
        <c:crossAx val="159810304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it-IT"/>
              <a:t>Rates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0"/>
          <c:order val="0"/>
          <c:spPr>
            <a:ln>
              <a:solidFill>
                <a:schemeClr val="accent4">
                  <a:lumMod val="50000"/>
                </a:schemeClr>
              </a:solidFill>
            </a:ln>
          </c:spPr>
          <c:marker>
            <c:symbol val="diamond"/>
            <c:size val="3"/>
            <c:spPr>
              <a:solidFill>
                <a:srgbClr val="7030A0"/>
              </a:solidFill>
            </c:spPr>
          </c:marker>
          <c:xVal>
            <c:numRef>
              <c:f>Step6_BootstrapCurva!$R$5:$R$41</c:f>
              <c:numCache>
                <c:formatCode>m/d/yyyy</c:formatCode>
                <c:ptCount val="37"/>
                <c:pt idx="0">
                  <c:v>42236</c:v>
                </c:pt>
                <c:pt idx="1">
                  <c:v>42242</c:v>
                </c:pt>
                <c:pt idx="2">
                  <c:v>42249</c:v>
                </c:pt>
                <c:pt idx="3">
                  <c:v>42256</c:v>
                </c:pt>
                <c:pt idx="4">
                  <c:v>42268</c:v>
                </c:pt>
                <c:pt idx="5">
                  <c:v>42296</c:v>
                </c:pt>
                <c:pt idx="6">
                  <c:v>42327</c:v>
                </c:pt>
                <c:pt idx="7">
                  <c:v>42359</c:v>
                </c:pt>
                <c:pt idx="8">
                  <c:v>42388</c:v>
                </c:pt>
                <c:pt idx="9">
                  <c:v>42419</c:v>
                </c:pt>
                <c:pt idx="10">
                  <c:v>42450</c:v>
                </c:pt>
                <c:pt idx="11">
                  <c:v>42479</c:v>
                </c:pt>
                <c:pt idx="12">
                  <c:v>42509</c:v>
                </c:pt>
                <c:pt idx="13">
                  <c:v>42541</c:v>
                </c:pt>
                <c:pt idx="14">
                  <c:v>42570</c:v>
                </c:pt>
                <c:pt idx="15">
                  <c:v>42601</c:v>
                </c:pt>
                <c:pt idx="16">
                  <c:v>42695</c:v>
                </c:pt>
                <c:pt idx="17">
                  <c:v>42786</c:v>
                </c:pt>
                <c:pt idx="18">
                  <c:v>42874</c:v>
                </c:pt>
                <c:pt idx="19">
                  <c:v>42968</c:v>
                </c:pt>
                <c:pt idx="20">
                  <c:v>43332</c:v>
                </c:pt>
                <c:pt idx="21">
                  <c:v>43696</c:v>
                </c:pt>
                <c:pt idx="22">
                  <c:v>44062</c:v>
                </c:pt>
                <c:pt idx="23">
                  <c:v>44427</c:v>
                </c:pt>
                <c:pt idx="24">
                  <c:v>44792</c:v>
                </c:pt>
                <c:pt idx="25">
                  <c:v>45159</c:v>
                </c:pt>
                <c:pt idx="26">
                  <c:v>45523</c:v>
                </c:pt>
                <c:pt idx="27">
                  <c:v>45888</c:v>
                </c:pt>
                <c:pt idx="28">
                  <c:v>46253</c:v>
                </c:pt>
                <c:pt idx="29">
                  <c:v>46618</c:v>
                </c:pt>
                <c:pt idx="30">
                  <c:v>47714</c:v>
                </c:pt>
                <c:pt idx="31">
                  <c:v>49541</c:v>
                </c:pt>
                <c:pt idx="32">
                  <c:v>51368</c:v>
                </c:pt>
                <c:pt idx="33">
                  <c:v>53195</c:v>
                </c:pt>
                <c:pt idx="34">
                  <c:v>56845</c:v>
                </c:pt>
                <c:pt idx="35">
                  <c:v>60498</c:v>
                </c:pt>
                <c:pt idx="36">
                  <c:v>64150</c:v>
                </c:pt>
              </c:numCache>
            </c:numRef>
          </c:xVal>
          <c:yVal>
            <c:numRef>
              <c:f>Step6_BootstrapCurva!$U$5:$U$41</c:f>
              <c:numCache>
                <c:formatCode>0.0000%</c:formatCode>
                <c:ptCount val="37"/>
                <c:pt idx="0">
                  <c:v>-1.7000040138754173E-3</c:v>
                </c:pt>
                <c:pt idx="1">
                  <c:v>-1.2600154342188403E-3</c:v>
                </c:pt>
                <c:pt idx="2">
                  <c:v>-1.2500303829288582E-3</c:v>
                </c:pt>
                <c:pt idx="3">
                  <c:v>-1.2600463073825963E-3</c:v>
                </c:pt>
                <c:pt idx="4">
                  <c:v>-1.2800751004519828E-3</c:v>
                </c:pt>
                <c:pt idx="5">
                  <c:v>-1.2801388289626597E-3</c:v>
                </c:pt>
                <c:pt idx="6">
                  <c:v>-1.3002159922845024E-3</c:v>
                </c:pt>
                <c:pt idx="7">
                  <c:v>-1.3303047369611562E-3</c:v>
                </c:pt>
                <c:pt idx="8">
                  <c:v>-1.3203703982837363E-3</c:v>
                </c:pt>
                <c:pt idx="9">
                  <c:v>-1.3404590851822564E-3</c:v>
                </c:pt>
                <c:pt idx="10">
                  <c:v>-1.3605526103595954E-3</c:v>
                </c:pt>
                <c:pt idx="11">
                  <c:v>-1.370636454574972E-3</c:v>
                </c:pt>
                <c:pt idx="12">
                  <c:v>-1.3707147616309062E-3</c:v>
                </c:pt>
                <c:pt idx="13">
                  <c:v>-1.3908217898604195E-3</c:v>
                </c:pt>
                <c:pt idx="14">
                  <c:v>-1.3908997391369109E-3</c:v>
                </c:pt>
                <c:pt idx="15">
                  <c:v>-1.4009972797533979E-3</c:v>
                </c:pt>
                <c:pt idx="16">
                  <c:v>-1.4008457908887598E-3</c:v>
                </c:pt>
                <c:pt idx="17">
                  <c:v>-1.370824132047505E-3</c:v>
                </c:pt>
                <c:pt idx="18">
                  <c:v>-1.3208517906666271E-3</c:v>
                </c:pt>
                <c:pt idx="19">
                  <c:v>-1.2308770518348856E-3</c:v>
                </c:pt>
                <c:pt idx="20">
                  <c:v>-6.3062426822725951E-4</c:v>
                </c:pt>
                <c:pt idx="21">
                  <c:v>2.7047058385658095E-4</c:v>
                </c:pt>
                <c:pt idx="22">
                  <c:v>1.3842323459360675E-3</c:v>
                </c:pt>
                <c:pt idx="23">
                  <c:v>2.633077825852911E-3</c:v>
                </c:pt>
                <c:pt idx="24">
                  <c:v>3.9390657853844435E-3</c:v>
                </c:pt>
                <c:pt idx="25">
                  <c:v>5.2022276442057541E-3</c:v>
                </c:pt>
                <c:pt idx="26">
                  <c:v>6.3818587177148119E-3</c:v>
                </c:pt>
                <c:pt idx="27">
                  <c:v>7.4352297548900279E-3</c:v>
                </c:pt>
                <c:pt idx="28">
                  <c:v>8.3920650962014016E-3</c:v>
                </c:pt>
                <c:pt idx="29">
                  <c:v>9.250777289599714E-3</c:v>
                </c:pt>
                <c:pt idx="30">
                  <c:v>1.1196986017561153E-2</c:v>
                </c:pt>
                <c:pt idx="31">
                  <c:v>1.2911883434876042E-2</c:v>
                </c:pt>
                <c:pt idx="32">
                  <c:v>1.344906784700702E-2</c:v>
                </c:pt>
                <c:pt idx="33">
                  <c:v>1.3685457579990653E-2</c:v>
                </c:pt>
                <c:pt idx="34">
                  <c:v>1.4001434177210942E-2</c:v>
                </c:pt>
                <c:pt idx="35">
                  <c:v>1.3558347045678364E-2</c:v>
                </c:pt>
                <c:pt idx="36">
                  <c:v>1.3442750531795139E-2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793984"/>
        <c:axId val="447279488"/>
      </c:scatterChart>
      <c:valAx>
        <c:axId val="446793984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layout/>
          <c:overlay val="0"/>
        </c:title>
        <c:numFmt formatCode="m/d/yyyy" sourceLinked="1"/>
        <c:majorTickMark val="out"/>
        <c:minorTickMark val="none"/>
        <c:tickLblPos val="low"/>
        <c:txPr>
          <a:bodyPr/>
          <a:lstStyle/>
          <a:p>
            <a:pPr>
              <a:defRPr b="1"/>
            </a:pPr>
            <a:endParaRPr lang="it-IT"/>
          </a:p>
        </c:txPr>
        <c:crossAx val="447279488"/>
        <c:crosses val="autoZero"/>
        <c:crossBetween val="midCat"/>
      </c:valAx>
      <c:valAx>
        <c:axId val="447279488"/>
        <c:scaling>
          <c:orientation val="minMax"/>
        </c:scaling>
        <c:delete val="0"/>
        <c:axPos val="l"/>
        <c:majorGridlines>
          <c:spPr>
            <a:ln w="6350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7030A0"/>
                    </a:solidFill>
                  </a:defRPr>
                </a:pPr>
                <a:r>
                  <a:rPr lang="it-IT" sz="1100">
                    <a:solidFill>
                      <a:srgbClr val="7030A0"/>
                    </a:solidFill>
                  </a:rPr>
                  <a:t>Rates</a:t>
                </a:r>
              </a:p>
            </c:rich>
          </c:tx>
          <c:layout/>
          <c:overlay val="0"/>
        </c:title>
        <c:numFmt formatCode="0.00%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7030A0"/>
                </a:solidFill>
              </a:defRPr>
            </a:pPr>
            <a:endParaRPr lang="it-IT"/>
          </a:p>
        </c:txPr>
        <c:crossAx val="446793984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1104900</xdr:colOff>
      <xdr:row>2</xdr:row>
      <xdr:rowOff>85725</xdr:rowOff>
    </xdr:from>
    <xdr:to>
      <xdr:col>1</xdr:col>
      <xdr:colOff>4143375</xdr:colOff>
      <xdr:row>2</xdr:row>
      <xdr:rowOff>104775</xdr:rowOff>
    </xdr:to>
    <xdr:cxnSp macro="">
      <xdr:nvCxnSpPr>
        <xdr:cNvPr id="3" name="Connettore 2 2"/>
        <xdr:cNvCxnSpPr/>
      </xdr:nvCxnSpPr>
      <xdr:spPr>
        <a:xfrm flipV="1">
          <a:off x="1714500" y="276225"/>
          <a:ext cx="3038475" cy="190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</xdr:colOff>
      <xdr:row>7</xdr:row>
      <xdr:rowOff>63101</xdr:rowOff>
    </xdr:from>
    <xdr:to>
      <xdr:col>24</xdr:col>
      <xdr:colOff>11906</xdr:colOff>
      <xdr:row>20</xdr:row>
      <xdr:rowOff>95250</xdr:rowOff>
    </xdr:to>
    <xdr:graphicFrame macro="">
      <xdr:nvGraphicFramePr>
        <xdr:cNvPr id="2" name="Gra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11907</xdr:colOff>
      <xdr:row>20</xdr:row>
      <xdr:rowOff>130968</xdr:rowOff>
    </xdr:from>
    <xdr:to>
      <xdr:col>24</xdr:col>
      <xdr:colOff>23812</xdr:colOff>
      <xdr:row>31</xdr:row>
      <xdr:rowOff>246460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1"/>
  <sheetViews>
    <sheetView topLeftCell="C3" workbookViewId="0">
      <selection activeCell="AB3" sqref="AB3"/>
    </sheetView>
  </sheetViews>
  <sheetFormatPr defaultRowHeight="15" x14ac:dyDescent="0.25"/>
  <cols>
    <col min="1" max="1" width="16.85546875" bestFit="1" customWidth="1"/>
    <col min="2" max="2" width="9.7109375" bestFit="1" customWidth="1"/>
  </cols>
  <sheetData>
    <row r="1" spans="1:28" x14ac:dyDescent="0.25">
      <c r="A1" t="s">
        <v>0</v>
      </c>
      <c r="B1" s="23">
        <f>DATE(2015,8,17)</f>
        <v>42233</v>
      </c>
    </row>
    <row r="2" spans="1:28" ht="51.75" x14ac:dyDescent="0.25">
      <c r="A2" s="1" t="s">
        <v>1</v>
      </c>
      <c r="B2" s="22" t="s">
        <v>2</v>
      </c>
      <c r="C2" s="2" t="s">
        <v>3</v>
      </c>
      <c r="D2" s="1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/>
      <c r="AB2" s="3" t="s">
        <v>263</v>
      </c>
    </row>
    <row r="3" spans="1:28" x14ac:dyDescent="0.25">
      <c r="A3" s="4" t="s">
        <v>27</v>
      </c>
      <c r="B3" s="4" t="s">
        <v>27</v>
      </c>
      <c r="C3" s="5">
        <v>3.0000000000000001E-3</v>
      </c>
      <c r="D3" s="6">
        <v>42234</v>
      </c>
      <c r="E3" s="7">
        <v>-0.200000556</v>
      </c>
      <c r="F3" s="7">
        <v>0</v>
      </c>
      <c r="G3" s="8">
        <v>-0.2</v>
      </c>
      <c r="H3" s="8">
        <v>-0.25</v>
      </c>
      <c r="I3" s="8">
        <v>-0.15</v>
      </c>
      <c r="J3" s="9">
        <v>42233</v>
      </c>
      <c r="K3" s="10" t="s">
        <v>28</v>
      </c>
      <c r="L3" s="10" t="s">
        <v>29</v>
      </c>
      <c r="M3" s="10" t="s">
        <v>30</v>
      </c>
      <c r="N3" s="11">
        <v>0</v>
      </c>
      <c r="O3" s="10" t="s">
        <v>31</v>
      </c>
      <c r="P3" s="12">
        <v>42233.20888888889</v>
      </c>
      <c r="Q3" s="10" t="s">
        <v>32</v>
      </c>
      <c r="R3" s="10" t="s">
        <v>33</v>
      </c>
      <c r="S3" s="10" t="s">
        <v>34</v>
      </c>
      <c r="T3" s="10" t="s">
        <v>35</v>
      </c>
      <c r="U3" s="11">
        <v>0</v>
      </c>
      <c r="V3" s="10"/>
      <c r="W3" s="10" t="s">
        <v>36</v>
      </c>
      <c r="X3" s="10" t="s">
        <v>36</v>
      </c>
      <c r="Y3" s="10" t="s">
        <v>35</v>
      </c>
      <c r="Z3" s="10">
        <v>1</v>
      </c>
      <c r="AA3" s="10"/>
      <c r="AB3">
        <v>1</v>
      </c>
    </row>
    <row r="4" spans="1:28" x14ac:dyDescent="0.25">
      <c r="A4" s="4" t="s">
        <v>38</v>
      </c>
      <c r="B4" s="4" t="s">
        <v>38</v>
      </c>
      <c r="C4" s="5">
        <v>3.0000000000000001E-3</v>
      </c>
      <c r="D4" s="6">
        <v>42235</v>
      </c>
      <c r="E4" s="7">
        <v>-0.200000556</v>
      </c>
      <c r="F4" s="7">
        <v>0</v>
      </c>
      <c r="G4" s="8">
        <v>-0.2</v>
      </c>
      <c r="H4" s="8">
        <v>-0.25</v>
      </c>
      <c r="I4" s="8">
        <v>-0.15</v>
      </c>
      <c r="J4" s="9">
        <v>42234</v>
      </c>
      <c r="K4" s="10" t="s">
        <v>28</v>
      </c>
      <c r="L4" s="10" t="s">
        <v>29</v>
      </c>
      <c r="M4" s="10" t="s">
        <v>30</v>
      </c>
      <c r="N4" s="11">
        <v>0</v>
      </c>
      <c r="O4" s="10" t="s">
        <v>31</v>
      </c>
      <c r="P4" s="12">
        <v>42233.20888888889</v>
      </c>
      <c r="Q4" s="10" t="s">
        <v>39</v>
      </c>
      <c r="R4" s="10" t="s">
        <v>33</v>
      </c>
      <c r="S4" s="10" t="s">
        <v>34</v>
      </c>
      <c r="T4" s="10" t="s">
        <v>35</v>
      </c>
      <c r="U4" s="11">
        <v>0</v>
      </c>
      <c r="V4" s="10"/>
      <c r="W4" s="10" t="s">
        <v>36</v>
      </c>
      <c r="X4" s="10" t="s">
        <v>36</v>
      </c>
      <c r="Y4" s="10" t="s">
        <v>35</v>
      </c>
      <c r="Z4" s="10">
        <v>1</v>
      </c>
      <c r="AA4" s="10"/>
      <c r="AB4">
        <f>+AB3+1</f>
        <v>2</v>
      </c>
    </row>
    <row r="5" spans="1:28" x14ac:dyDescent="0.25">
      <c r="A5" s="4" t="s">
        <v>40</v>
      </c>
      <c r="B5" s="4" t="s">
        <v>40</v>
      </c>
      <c r="C5" s="5">
        <v>3.0000000000000001E-3</v>
      </c>
      <c r="D5" s="6">
        <v>42236</v>
      </c>
      <c r="E5" s="7">
        <v>-0.170000401</v>
      </c>
      <c r="F5" s="7">
        <v>0</v>
      </c>
      <c r="G5" s="8">
        <v>-0.17</v>
      </c>
      <c r="H5" s="8">
        <v>-0.25</v>
      </c>
      <c r="I5" s="8">
        <v>-0.09</v>
      </c>
      <c r="J5" s="9">
        <v>42235</v>
      </c>
      <c r="K5" s="10" t="s">
        <v>28</v>
      </c>
      <c r="L5" s="10" t="s">
        <v>29</v>
      </c>
      <c r="M5" s="10" t="s">
        <v>30</v>
      </c>
      <c r="N5" s="11">
        <v>0</v>
      </c>
      <c r="O5" s="10" t="s">
        <v>31</v>
      </c>
      <c r="P5" s="12">
        <v>42233.41611111111</v>
      </c>
      <c r="Q5" s="10" t="s">
        <v>41</v>
      </c>
      <c r="R5" s="10" t="s">
        <v>33</v>
      </c>
      <c r="S5" s="10" t="s">
        <v>34</v>
      </c>
      <c r="T5" s="10" t="s">
        <v>35</v>
      </c>
      <c r="U5" s="11">
        <v>0</v>
      </c>
      <c r="V5" s="10"/>
      <c r="W5" s="10" t="s">
        <v>36</v>
      </c>
      <c r="X5" s="10" t="s">
        <v>36</v>
      </c>
      <c r="Y5" s="10" t="s">
        <v>35</v>
      </c>
      <c r="Z5" s="10">
        <v>1</v>
      </c>
      <c r="AA5" s="10"/>
      <c r="AB5">
        <f t="shared" ref="AB5:AB41" si="0">+AB4+1</f>
        <v>3</v>
      </c>
    </row>
    <row r="6" spans="1:28" x14ac:dyDescent="0.25">
      <c r="A6" s="4" t="s">
        <v>42</v>
      </c>
      <c r="B6" s="4" t="s">
        <v>43</v>
      </c>
      <c r="C6" s="5">
        <v>1.9E-2</v>
      </c>
      <c r="D6" s="6">
        <v>42242</v>
      </c>
      <c r="E6" s="7">
        <v>-0.12600154399999999</v>
      </c>
      <c r="F6" s="7">
        <v>0</v>
      </c>
      <c r="G6" s="8">
        <v>-0.126</v>
      </c>
      <c r="H6" s="8">
        <v>-0.17599999999999999</v>
      </c>
      <c r="I6" s="8">
        <v>-7.5999999999999998E-2</v>
      </c>
      <c r="J6" s="9">
        <v>42235</v>
      </c>
      <c r="K6" s="10" t="s">
        <v>28</v>
      </c>
      <c r="L6" s="10" t="s">
        <v>29</v>
      </c>
      <c r="M6" s="10" t="s">
        <v>30</v>
      </c>
      <c r="N6" s="11">
        <v>0</v>
      </c>
      <c r="O6" s="10" t="s">
        <v>31</v>
      </c>
      <c r="P6" s="12">
        <v>42233.20890046296</v>
      </c>
      <c r="Q6" s="10" t="s">
        <v>44</v>
      </c>
      <c r="R6" s="10" t="s">
        <v>33</v>
      </c>
      <c r="S6" s="10" t="s">
        <v>34</v>
      </c>
      <c r="T6" s="10" t="s">
        <v>35</v>
      </c>
      <c r="U6" s="11">
        <v>0</v>
      </c>
      <c r="V6" s="10"/>
      <c r="W6" s="10" t="s">
        <v>36</v>
      </c>
      <c r="X6" s="10" t="s">
        <v>36</v>
      </c>
      <c r="Y6" s="10" t="s">
        <v>35</v>
      </c>
      <c r="Z6" s="10">
        <v>1</v>
      </c>
      <c r="AA6" s="10"/>
      <c r="AB6">
        <f t="shared" si="0"/>
        <v>4</v>
      </c>
    </row>
    <row r="7" spans="1:28" x14ac:dyDescent="0.25">
      <c r="A7" s="4" t="s">
        <v>45</v>
      </c>
      <c r="B7" s="4" t="s">
        <v>46</v>
      </c>
      <c r="C7" s="5">
        <v>3.9E-2</v>
      </c>
      <c r="D7" s="6">
        <v>42249</v>
      </c>
      <c r="E7" s="7">
        <v>-0.12500303800000001</v>
      </c>
      <c r="F7" s="7">
        <v>0</v>
      </c>
      <c r="G7" s="8">
        <v>-0.125</v>
      </c>
      <c r="H7" s="8">
        <v>-0.17499999999999999</v>
      </c>
      <c r="I7" s="8">
        <v>-7.4999999999999997E-2</v>
      </c>
      <c r="J7" s="9">
        <v>42235</v>
      </c>
      <c r="K7" s="10" t="s">
        <v>28</v>
      </c>
      <c r="L7" s="10" t="s">
        <v>29</v>
      </c>
      <c r="M7" s="10" t="s">
        <v>30</v>
      </c>
      <c r="N7" s="11">
        <v>0</v>
      </c>
      <c r="O7" s="10" t="s">
        <v>31</v>
      </c>
      <c r="P7" s="12">
        <v>42233.20890046296</v>
      </c>
      <c r="Q7" s="10" t="s">
        <v>47</v>
      </c>
      <c r="R7" s="10" t="s">
        <v>33</v>
      </c>
      <c r="S7" s="10" t="s">
        <v>34</v>
      </c>
      <c r="T7" s="10" t="s">
        <v>35</v>
      </c>
      <c r="U7" s="11">
        <v>0</v>
      </c>
      <c r="V7" s="10"/>
      <c r="W7" s="10" t="s">
        <v>36</v>
      </c>
      <c r="X7" s="10" t="s">
        <v>36</v>
      </c>
      <c r="Y7" s="10" t="s">
        <v>35</v>
      </c>
      <c r="Z7" s="10">
        <v>1</v>
      </c>
      <c r="AA7" s="10"/>
      <c r="AB7">
        <f t="shared" si="0"/>
        <v>5</v>
      </c>
    </row>
    <row r="8" spans="1:28" x14ac:dyDescent="0.25">
      <c r="A8" s="13" t="s">
        <v>48</v>
      </c>
      <c r="B8" s="13" t="s">
        <v>49</v>
      </c>
      <c r="C8" s="14">
        <v>5.8000000000000003E-2</v>
      </c>
      <c r="D8" s="15">
        <v>42256</v>
      </c>
      <c r="E8" s="16">
        <v>-0.12600463100000001</v>
      </c>
      <c r="F8" s="16">
        <v>0</v>
      </c>
      <c r="G8" s="17">
        <v>-0.126</v>
      </c>
      <c r="H8" s="17">
        <v>-0.17599999999999999</v>
      </c>
      <c r="I8" s="17">
        <v>-7.5999999999999998E-2</v>
      </c>
      <c r="J8" s="18">
        <v>42235</v>
      </c>
      <c r="K8" s="19" t="s">
        <v>28</v>
      </c>
      <c r="L8" s="19" t="s">
        <v>29</v>
      </c>
      <c r="M8" s="19" t="s">
        <v>30</v>
      </c>
      <c r="N8" s="20">
        <v>0</v>
      </c>
      <c r="O8" s="19" t="s">
        <v>31</v>
      </c>
      <c r="P8" s="21">
        <v>42233.20890046296</v>
      </c>
      <c r="Q8" s="19" t="s">
        <v>50</v>
      </c>
      <c r="R8" s="10" t="s">
        <v>33</v>
      </c>
      <c r="S8" s="10" t="s">
        <v>34</v>
      </c>
      <c r="T8" s="10" t="s">
        <v>35</v>
      </c>
      <c r="U8" s="11">
        <v>0</v>
      </c>
      <c r="V8" s="10"/>
      <c r="W8" s="10" t="s">
        <v>36</v>
      </c>
      <c r="X8" s="10" t="s">
        <v>36</v>
      </c>
      <c r="Y8" s="10" t="s">
        <v>35</v>
      </c>
      <c r="Z8" s="10">
        <v>1</v>
      </c>
      <c r="AA8" s="10"/>
      <c r="AB8">
        <f t="shared" si="0"/>
        <v>6</v>
      </c>
    </row>
    <row r="9" spans="1:28" x14ac:dyDescent="0.25">
      <c r="A9" s="4" t="s">
        <v>51</v>
      </c>
      <c r="B9" s="4" t="s">
        <v>52</v>
      </c>
      <c r="C9" s="5">
        <v>9.1999999999999998E-2</v>
      </c>
      <c r="D9" s="6">
        <v>42268</v>
      </c>
      <c r="E9" s="7">
        <v>-0.12800750999999999</v>
      </c>
      <c r="F9" s="7">
        <v>0</v>
      </c>
      <c r="G9" s="8">
        <v>-0.128</v>
      </c>
      <c r="H9" s="8">
        <v>-0.153</v>
      </c>
      <c r="I9" s="8">
        <v>-0.10299999999999999</v>
      </c>
      <c r="J9" s="9">
        <v>42235</v>
      </c>
      <c r="K9" s="10" t="s">
        <v>28</v>
      </c>
      <c r="L9" s="10" t="s">
        <v>29</v>
      </c>
      <c r="M9" s="10" t="s">
        <v>30</v>
      </c>
      <c r="N9" s="11">
        <v>0</v>
      </c>
      <c r="O9" s="10" t="s">
        <v>31</v>
      </c>
      <c r="P9" s="12">
        <v>42233.25</v>
      </c>
      <c r="Q9" s="10" t="s">
        <v>53</v>
      </c>
      <c r="R9" s="10" t="s">
        <v>33</v>
      </c>
      <c r="S9" s="10" t="s">
        <v>34</v>
      </c>
      <c r="T9" s="10" t="s">
        <v>35</v>
      </c>
      <c r="U9" s="11">
        <v>0</v>
      </c>
      <c r="V9" s="10"/>
      <c r="W9" s="10" t="s">
        <v>36</v>
      </c>
      <c r="X9" s="10" t="s">
        <v>36</v>
      </c>
      <c r="Y9" s="10" t="s">
        <v>35</v>
      </c>
      <c r="Z9" s="10">
        <v>1</v>
      </c>
      <c r="AA9" s="10"/>
      <c r="AB9">
        <f t="shared" si="0"/>
        <v>7</v>
      </c>
    </row>
    <row r="10" spans="1:28" x14ac:dyDescent="0.25">
      <c r="A10" s="4" t="s">
        <v>54</v>
      </c>
      <c r="B10" s="4" t="s">
        <v>55</v>
      </c>
      <c r="C10" s="5">
        <v>0.16900000000000001</v>
      </c>
      <c r="D10" s="6">
        <v>42296</v>
      </c>
      <c r="E10" s="7">
        <v>-0.12801388299999999</v>
      </c>
      <c r="F10" s="7">
        <v>0</v>
      </c>
      <c r="G10" s="8">
        <v>-0.128</v>
      </c>
      <c r="H10" s="8">
        <v>-0.153</v>
      </c>
      <c r="I10" s="8">
        <v>-0.10299999999999999</v>
      </c>
      <c r="J10" s="9">
        <v>42235</v>
      </c>
      <c r="K10" s="10" t="s">
        <v>28</v>
      </c>
      <c r="L10" s="10" t="s">
        <v>29</v>
      </c>
      <c r="M10" s="10" t="s">
        <v>30</v>
      </c>
      <c r="N10" s="11">
        <v>0</v>
      </c>
      <c r="O10" s="10" t="s">
        <v>31</v>
      </c>
      <c r="P10" s="12">
        <v>42233.20890046296</v>
      </c>
      <c r="Q10" s="10" t="s">
        <v>56</v>
      </c>
      <c r="R10" s="10" t="s">
        <v>33</v>
      </c>
      <c r="S10" s="10" t="s">
        <v>34</v>
      </c>
      <c r="T10" s="10" t="s">
        <v>35</v>
      </c>
      <c r="U10" s="11">
        <v>0</v>
      </c>
      <c r="V10" s="10"/>
      <c r="W10" s="10" t="s">
        <v>36</v>
      </c>
      <c r="X10" s="10" t="s">
        <v>36</v>
      </c>
      <c r="Y10" s="10" t="s">
        <v>35</v>
      </c>
      <c r="Z10" s="10">
        <v>1</v>
      </c>
      <c r="AA10" s="10"/>
      <c r="AB10">
        <f t="shared" si="0"/>
        <v>8</v>
      </c>
    </row>
    <row r="11" spans="1:28" x14ac:dyDescent="0.25">
      <c r="A11" s="4" t="s">
        <v>57</v>
      </c>
      <c r="B11" s="4" t="s">
        <v>58</v>
      </c>
      <c r="C11" s="5">
        <v>0.25600000000000001</v>
      </c>
      <c r="D11" s="6">
        <v>42327</v>
      </c>
      <c r="E11" s="7">
        <v>-0.13002159899999999</v>
      </c>
      <c r="F11" s="7">
        <v>0</v>
      </c>
      <c r="G11" s="8">
        <v>-0.13</v>
      </c>
      <c r="H11" s="8">
        <v>-0.155</v>
      </c>
      <c r="I11" s="8">
        <v>-0.105</v>
      </c>
      <c r="J11" s="9">
        <v>42235</v>
      </c>
      <c r="K11" s="10" t="s">
        <v>28</v>
      </c>
      <c r="L11" s="10" t="s">
        <v>29</v>
      </c>
      <c r="M11" s="10" t="s">
        <v>30</v>
      </c>
      <c r="N11" s="11">
        <v>0</v>
      </c>
      <c r="O11" s="10" t="s">
        <v>31</v>
      </c>
      <c r="P11" s="12">
        <v>42233.20890046296</v>
      </c>
      <c r="Q11" s="10" t="s">
        <v>59</v>
      </c>
      <c r="R11" s="10" t="s">
        <v>33</v>
      </c>
      <c r="S11" s="10" t="s">
        <v>34</v>
      </c>
      <c r="T11" s="10" t="s">
        <v>35</v>
      </c>
      <c r="U11" s="11">
        <v>0</v>
      </c>
      <c r="V11" s="10"/>
      <c r="W11" s="10" t="s">
        <v>36</v>
      </c>
      <c r="X11" s="10" t="s">
        <v>36</v>
      </c>
      <c r="Y11" s="10" t="s">
        <v>35</v>
      </c>
      <c r="Z11" s="10">
        <v>1</v>
      </c>
      <c r="AA11" s="10"/>
      <c r="AB11">
        <f t="shared" si="0"/>
        <v>9</v>
      </c>
    </row>
    <row r="12" spans="1:28" x14ac:dyDescent="0.25">
      <c r="A12" s="4" t="s">
        <v>60</v>
      </c>
      <c r="B12" s="4" t="s">
        <v>61</v>
      </c>
      <c r="C12" s="5">
        <v>0.34399999999999997</v>
      </c>
      <c r="D12" s="6">
        <v>42359</v>
      </c>
      <c r="E12" s="7">
        <v>-0.13303047400000001</v>
      </c>
      <c r="F12" s="7">
        <v>0</v>
      </c>
      <c r="G12" s="8">
        <v>-0.13300000000000001</v>
      </c>
      <c r="H12" s="8">
        <v>-0.158</v>
      </c>
      <c r="I12" s="8">
        <v>-0.108</v>
      </c>
      <c r="J12" s="9">
        <v>42235</v>
      </c>
      <c r="K12" s="10" t="s">
        <v>28</v>
      </c>
      <c r="L12" s="10" t="s">
        <v>29</v>
      </c>
      <c r="M12" s="10" t="s">
        <v>30</v>
      </c>
      <c r="N12" s="11">
        <v>0</v>
      </c>
      <c r="O12" s="10" t="s">
        <v>31</v>
      </c>
      <c r="P12" s="12">
        <v>42233.25</v>
      </c>
      <c r="Q12" s="10" t="s">
        <v>62</v>
      </c>
      <c r="R12" s="10" t="s">
        <v>33</v>
      </c>
      <c r="S12" s="10" t="s">
        <v>34</v>
      </c>
      <c r="T12" s="10" t="s">
        <v>35</v>
      </c>
      <c r="U12" s="11">
        <v>0</v>
      </c>
      <c r="V12" s="10"/>
      <c r="W12" s="10" t="s">
        <v>36</v>
      </c>
      <c r="X12" s="10" t="s">
        <v>36</v>
      </c>
      <c r="Y12" s="10" t="s">
        <v>35</v>
      </c>
      <c r="Z12" s="10">
        <v>1</v>
      </c>
      <c r="AA12" s="10"/>
      <c r="AB12">
        <f t="shared" si="0"/>
        <v>10</v>
      </c>
    </row>
    <row r="13" spans="1:28" x14ac:dyDescent="0.25">
      <c r="A13" s="4" t="s">
        <v>63</v>
      </c>
      <c r="B13" s="4" t="s">
        <v>64</v>
      </c>
      <c r="C13" s="5">
        <v>0.42499999999999999</v>
      </c>
      <c r="D13" s="6">
        <v>42388</v>
      </c>
      <c r="E13" s="7">
        <v>-0.13203703999999999</v>
      </c>
      <c r="F13" s="7">
        <v>0</v>
      </c>
      <c r="G13" s="8">
        <v>-0.13200000000000001</v>
      </c>
      <c r="H13" s="8">
        <v>-0.157</v>
      </c>
      <c r="I13" s="8">
        <v>-0.107</v>
      </c>
      <c r="J13" s="9">
        <v>42235</v>
      </c>
      <c r="K13" s="10" t="s">
        <v>28</v>
      </c>
      <c r="L13" s="10" t="s">
        <v>29</v>
      </c>
      <c r="M13" s="10" t="s">
        <v>30</v>
      </c>
      <c r="N13" s="11">
        <v>0</v>
      </c>
      <c r="O13" s="10" t="s">
        <v>31</v>
      </c>
      <c r="P13" s="12">
        <v>42233.391967592594</v>
      </c>
      <c r="Q13" s="10" t="s">
        <v>65</v>
      </c>
      <c r="R13" s="10" t="s">
        <v>33</v>
      </c>
      <c r="S13" s="10" t="s">
        <v>34</v>
      </c>
      <c r="T13" s="10" t="s">
        <v>35</v>
      </c>
      <c r="U13" s="11">
        <v>0</v>
      </c>
      <c r="V13" s="10"/>
      <c r="W13" s="10" t="s">
        <v>36</v>
      </c>
      <c r="X13" s="10" t="s">
        <v>36</v>
      </c>
      <c r="Y13" s="10" t="s">
        <v>35</v>
      </c>
      <c r="Z13" s="10">
        <v>1</v>
      </c>
      <c r="AA13" s="10"/>
      <c r="AB13">
        <f t="shared" si="0"/>
        <v>11</v>
      </c>
    </row>
    <row r="14" spans="1:28" x14ac:dyDescent="0.25">
      <c r="A14" s="4" t="s">
        <v>66</v>
      </c>
      <c r="B14" s="4" t="s">
        <v>67</v>
      </c>
      <c r="C14" s="5">
        <v>0.51100000000000001</v>
      </c>
      <c r="D14" s="6">
        <v>42419</v>
      </c>
      <c r="E14" s="7">
        <v>-0.13404590899999999</v>
      </c>
      <c r="F14" s="7">
        <v>0</v>
      </c>
      <c r="G14" s="8">
        <v>-0.13400000000000001</v>
      </c>
      <c r="H14" s="8">
        <v>-0.159</v>
      </c>
      <c r="I14" s="8">
        <v>-0.109</v>
      </c>
      <c r="J14" s="9">
        <v>42235</v>
      </c>
      <c r="K14" s="10" t="s">
        <v>28</v>
      </c>
      <c r="L14" s="10" t="s">
        <v>29</v>
      </c>
      <c r="M14" s="10" t="s">
        <v>30</v>
      </c>
      <c r="N14" s="11">
        <v>0</v>
      </c>
      <c r="O14" s="10" t="s">
        <v>31</v>
      </c>
      <c r="P14" s="12">
        <v>42233.326747685183</v>
      </c>
      <c r="Q14" s="10" t="s">
        <v>68</v>
      </c>
      <c r="R14" s="10" t="s">
        <v>33</v>
      </c>
      <c r="S14" s="10" t="s">
        <v>34</v>
      </c>
      <c r="T14" s="10" t="s">
        <v>35</v>
      </c>
      <c r="U14" s="11">
        <v>0</v>
      </c>
      <c r="V14" s="10"/>
      <c r="W14" s="10" t="s">
        <v>36</v>
      </c>
      <c r="X14" s="10" t="s">
        <v>36</v>
      </c>
      <c r="Y14" s="10" t="s">
        <v>35</v>
      </c>
      <c r="Z14" s="10">
        <v>1</v>
      </c>
      <c r="AA14" s="10"/>
      <c r="AB14">
        <f t="shared" si="0"/>
        <v>12</v>
      </c>
    </row>
    <row r="15" spans="1:28" x14ac:dyDescent="0.25">
      <c r="A15" s="4" t="s">
        <v>69</v>
      </c>
      <c r="B15" s="4" t="s">
        <v>70</v>
      </c>
      <c r="C15" s="5">
        <v>0.59699999999999998</v>
      </c>
      <c r="D15" s="6">
        <v>42450</v>
      </c>
      <c r="E15" s="7">
        <v>-0.13605526100000001</v>
      </c>
      <c r="F15" s="7">
        <v>0</v>
      </c>
      <c r="G15" s="8">
        <v>-0.13600000000000001</v>
      </c>
      <c r="H15" s="8">
        <v>-0.161</v>
      </c>
      <c r="I15" s="8">
        <v>-0.111</v>
      </c>
      <c r="J15" s="9">
        <v>42235</v>
      </c>
      <c r="K15" s="10" t="s">
        <v>28</v>
      </c>
      <c r="L15" s="10" t="s">
        <v>29</v>
      </c>
      <c r="M15" s="10" t="s">
        <v>30</v>
      </c>
      <c r="N15" s="11">
        <v>0</v>
      </c>
      <c r="O15" s="10" t="s">
        <v>31</v>
      </c>
      <c r="P15" s="12">
        <v>42233.376296296294</v>
      </c>
      <c r="Q15" s="10" t="s">
        <v>71</v>
      </c>
      <c r="R15" s="10" t="s">
        <v>33</v>
      </c>
      <c r="S15" s="10" t="s">
        <v>34</v>
      </c>
      <c r="T15" s="10" t="s">
        <v>35</v>
      </c>
      <c r="U15" s="11">
        <v>0</v>
      </c>
      <c r="V15" s="10"/>
      <c r="W15" s="10" t="s">
        <v>36</v>
      </c>
      <c r="X15" s="10" t="s">
        <v>36</v>
      </c>
      <c r="Y15" s="10" t="s">
        <v>35</v>
      </c>
      <c r="Z15" s="10">
        <v>1</v>
      </c>
      <c r="AA15" s="10"/>
      <c r="AB15">
        <f t="shared" si="0"/>
        <v>13</v>
      </c>
    </row>
    <row r="16" spans="1:28" x14ac:dyDescent="0.25">
      <c r="A16" s="4" t="s">
        <v>72</v>
      </c>
      <c r="B16" s="4" t="s">
        <v>73</v>
      </c>
      <c r="C16" s="5">
        <v>0.67800000000000005</v>
      </c>
      <c r="D16" s="6">
        <v>42479</v>
      </c>
      <c r="E16" s="7">
        <v>-0.13706364500000001</v>
      </c>
      <c r="F16" s="7">
        <v>0</v>
      </c>
      <c r="G16" s="8">
        <v>-0.13700000000000001</v>
      </c>
      <c r="H16" s="8">
        <v>-0.16200000000000001</v>
      </c>
      <c r="I16" s="8">
        <v>-0.112</v>
      </c>
      <c r="J16" s="9">
        <v>42235</v>
      </c>
      <c r="K16" s="10" t="s">
        <v>28</v>
      </c>
      <c r="L16" s="10" t="s">
        <v>29</v>
      </c>
      <c r="M16" s="10" t="s">
        <v>30</v>
      </c>
      <c r="N16" s="11">
        <v>0</v>
      </c>
      <c r="O16" s="10" t="s">
        <v>31</v>
      </c>
      <c r="P16" s="12">
        <v>42233.376296296294</v>
      </c>
      <c r="Q16" s="10" t="s">
        <v>74</v>
      </c>
      <c r="R16" s="10" t="s">
        <v>33</v>
      </c>
      <c r="S16" s="10" t="s">
        <v>34</v>
      </c>
      <c r="T16" s="10" t="s">
        <v>35</v>
      </c>
      <c r="U16" s="11">
        <v>0</v>
      </c>
      <c r="V16" s="10"/>
      <c r="W16" s="10" t="s">
        <v>36</v>
      </c>
      <c r="X16" s="10" t="s">
        <v>36</v>
      </c>
      <c r="Y16" s="10" t="s">
        <v>35</v>
      </c>
      <c r="Z16" s="10">
        <v>1</v>
      </c>
      <c r="AA16" s="10"/>
      <c r="AB16">
        <f t="shared" si="0"/>
        <v>14</v>
      </c>
    </row>
    <row r="17" spans="1:28" x14ac:dyDescent="0.25">
      <c r="A17" s="4" t="s">
        <v>75</v>
      </c>
      <c r="B17" s="4" t="s">
        <v>76</v>
      </c>
      <c r="C17" s="5">
        <v>0.76100000000000001</v>
      </c>
      <c r="D17" s="6">
        <v>42509</v>
      </c>
      <c r="E17" s="7">
        <v>-0.137071476</v>
      </c>
      <c r="F17" s="7">
        <v>0</v>
      </c>
      <c r="G17" s="8">
        <v>-0.13700000000000001</v>
      </c>
      <c r="H17" s="8">
        <v>-0.16200000000000001</v>
      </c>
      <c r="I17" s="8">
        <v>-0.112</v>
      </c>
      <c r="J17" s="9">
        <v>42235</v>
      </c>
      <c r="K17" s="10" t="s">
        <v>28</v>
      </c>
      <c r="L17" s="10" t="s">
        <v>29</v>
      </c>
      <c r="M17" s="10" t="s">
        <v>30</v>
      </c>
      <c r="N17" s="11">
        <v>0</v>
      </c>
      <c r="O17" s="10" t="s">
        <v>31</v>
      </c>
      <c r="P17" s="12">
        <v>42233.399907407409</v>
      </c>
      <c r="Q17" s="10" t="s">
        <v>77</v>
      </c>
      <c r="R17" s="10" t="s">
        <v>33</v>
      </c>
      <c r="S17" s="10" t="s">
        <v>34</v>
      </c>
      <c r="T17" s="10" t="s">
        <v>35</v>
      </c>
      <c r="U17" s="11">
        <v>0</v>
      </c>
      <c r="V17" s="10"/>
      <c r="W17" s="10" t="s">
        <v>36</v>
      </c>
      <c r="X17" s="10" t="s">
        <v>36</v>
      </c>
      <c r="Y17" s="10" t="s">
        <v>35</v>
      </c>
      <c r="Z17" s="10">
        <v>1</v>
      </c>
      <c r="AA17" s="10"/>
      <c r="AB17">
        <f t="shared" si="0"/>
        <v>15</v>
      </c>
    </row>
    <row r="18" spans="1:28" x14ac:dyDescent="0.25">
      <c r="A18" s="4" t="s">
        <v>78</v>
      </c>
      <c r="B18" s="4" t="s">
        <v>79</v>
      </c>
      <c r="C18" s="5">
        <v>0.85</v>
      </c>
      <c r="D18" s="6">
        <v>42541</v>
      </c>
      <c r="E18" s="7">
        <v>-0.139082179</v>
      </c>
      <c r="F18" s="7">
        <v>0</v>
      </c>
      <c r="G18" s="8">
        <v>-0.13900000000000001</v>
      </c>
      <c r="H18" s="8">
        <v>-0.16400000000000001</v>
      </c>
      <c r="I18" s="8">
        <v>-0.114</v>
      </c>
      <c r="J18" s="9">
        <v>42235</v>
      </c>
      <c r="K18" s="10" t="s">
        <v>28</v>
      </c>
      <c r="L18" s="10" t="s">
        <v>29</v>
      </c>
      <c r="M18" s="10" t="s">
        <v>30</v>
      </c>
      <c r="N18" s="11">
        <v>0</v>
      </c>
      <c r="O18" s="10" t="s">
        <v>31</v>
      </c>
      <c r="P18" s="12">
        <v>42233.391967592594</v>
      </c>
      <c r="Q18" s="10" t="s">
        <v>80</v>
      </c>
      <c r="R18" s="10" t="s">
        <v>33</v>
      </c>
      <c r="S18" s="10" t="s">
        <v>34</v>
      </c>
      <c r="T18" s="10" t="s">
        <v>35</v>
      </c>
      <c r="U18" s="11">
        <v>0</v>
      </c>
      <c r="V18" s="10"/>
      <c r="W18" s="10" t="s">
        <v>36</v>
      </c>
      <c r="X18" s="10" t="s">
        <v>36</v>
      </c>
      <c r="Y18" s="10" t="s">
        <v>35</v>
      </c>
      <c r="Z18" s="10">
        <v>1</v>
      </c>
      <c r="AA18" s="10"/>
      <c r="AB18">
        <f t="shared" si="0"/>
        <v>16</v>
      </c>
    </row>
    <row r="19" spans="1:28" x14ac:dyDescent="0.25">
      <c r="A19" s="4" t="s">
        <v>81</v>
      </c>
      <c r="B19" s="4" t="s">
        <v>82</v>
      </c>
      <c r="C19" s="5">
        <v>0.93100000000000005</v>
      </c>
      <c r="D19" s="6">
        <v>42570</v>
      </c>
      <c r="E19" s="7">
        <v>-0.13908997400000001</v>
      </c>
      <c r="F19" s="7">
        <v>0</v>
      </c>
      <c r="G19" s="8">
        <v>-0.13900000000000001</v>
      </c>
      <c r="H19" s="8">
        <v>-0.16400000000000001</v>
      </c>
      <c r="I19" s="8">
        <v>-0.114</v>
      </c>
      <c r="J19" s="9">
        <v>42235</v>
      </c>
      <c r="K19" s="10" t="s">
        <v>28</v>
      </c>
      <c r="L19" s="10" t="s">
        <v>29</v>
      </c>
      <c r="M19" s="10" t="s">
        <v>30</v>
      </c>
      <c r="N19" s="11">
        <v>0</v>
      </c>
      <c r="O19" s="10" t="s">
        <v>31</v>
      </c>
      <c r="P19" s="12">
        <v>42233.399907407409</v>
      </c>
      <c r="Q19" s="10" t="s">
        <v>83</v>
      </c>
      <c r="R19" s="10" t="s">
        <v>33</v>
      </c>
      <c r="S19" s="10" t="s">
        <v>34</v>
      </c>
      <c r="T19" s="10" t="s">
        <v>35</v>
      </c>
      <c r="U19" s="11">
        <v>0</v>
      </c>
      <c r="V19" s="10"/>
      <c r="W19" s="10" t="s">
        <v>36</v>
      </c>
      <c r="X19" s="10" t="s">
        <v>36</v>
      </c>
      <c r="Y19" s="10" t="s">
        <v>35</v>
      </c>
      <c r="Z19" s="10">
        <v>1</v>
      </c>
      <c r="AA19" s="10"/>
      <c r="AB19">
        <f t="shared" si="0"/>
        <v>17</v>
      </c>
    </row>
    <row r="20" spans="1:28" x14ac:dyDescent="0.25">
      <c r="A20" s="4" t="s">
        <v>84</v>
      </c>
      <c r="B20" s="4" t="s">
        <v>85</v>
      </c>
      <c r="C20" s="5">
        <v>1.0169999999999999</v>
      </c>
      <c r="D20" s="6">
        <v>42601</v>
      </c>
      <c r="E20" s="7">
        <v>-0.14009972800000001</v>
      </c>
      <c r="F20" s="7">
        <v>0</v>
      </c>
      <c r="G20" s="8">
        <v>-0.14000000000000001</v>
      </c>
      <c r="H20" s="8">
        <v>-0.16500000000000001</v>
      </c>
      <c r="I20" s="8">
        <v>-0.115</v>
      </c>
      <c r="J20" s="9">
        <v>42235</v>
      </c>
      <c r="K20" s="10" t="s">
        <v>28</v>
      </c>
      <c r="L20" s="10" t="s">
        <v>29</v>
      </c>
      <c r="M20" s="10" t="s">
        <v>30</v>
      </c>
      <c r="N20" s="11">
        <v>0</v>
      </c>
      <c r="O20" s="10" t="s">
        <v>31</v>
      </c>
      <c r="P20" s="12">
        <v>42233.391967592594</v>
      </c>
      <c r="Q20" s="10" t="s">
        <v>86</v>
      </c>
      <c r="R20" s="10" t="s">
        <v>33</v>
      </c>
      <c r="S20" s="10" t="s">
        <v>34</v>
      </c>
      <c r="T20" s="10" t="s">
        <v>35</v>
      </c>
      <c r="U20" s="11">
        <v>0</v>
      </c>
      <c r="V20" s="10"/>
      <c r="W20" s="10" t="s">
        <v>36</v>
      </c>
      <c r="X20" s="10" t="s">
        <v>36</v>
      </c>
      <c r="Y20" s="10" t="s">
        <v>35</v>
      </c>
      <c r="Z20" s="10">
        <v>1</v>
      </c>
      <c r="AA20" s="10"/>
      <c r="AB20">
        <f t="shared" si="0"/>
        <v>18</v>
      </c>
    </row>
    <row r="21" spans="1:28" x14ac:dyDescent="0.25">
      <c r="A21" s="4" t="s">
        <v>87</v>
      </c>
      <c r="B21" s="4" t="s">
        <v>88</v>
      </c>
      <c r="C21" s="5">
        <v>1.278</v>
      </c>
      <c r="D21" s="6">
        <v>42695</v>
      </c>
      <c r="E21" s="7">
        <v>-0.14008457899999999</v>
      </c>
      <c r="F21" s="7">
        <v>0</v>
      </c>
      <c r="G21" s="8">
        <v>-0.14000000000000001</v>
      </c>
      <c r="H21" s="8">
        <v>-0.16500000000000001</v>
      </c>
      <c r="I21" s="8">
        <v>-0.115</v>
      </c>
      <c r="J21" s="9">
        <v>42235</v>
      </c>
      <c r="K21" s="10" t="s">
        <v>89</v>
      </c>
      <c r="L21" s="10" t="s">
        <v>29</v>
      </c>
      <c r="M21" s="10" t="s">
        <v>30</v>
      </c>
      <c r="N21" s="11">
        <v>0</v>
      </c>
      <c r="O21" s="10" t="s">
        <v>31</v>
      </c>
      <c r="P21" s="12">
        <v>42233.391967592594</v>
      </c>
      <c r="Q21" s="10" t="s">
        <v>90</v>
      </c>
      <c r="R21" s="10" t="s">
        <v>33</v>
      </c>
      <c r="S21" s="10" t="s">
        <v>34</v>
      </c>
      <c r="T21" s="10" t="s">
        <v>35</v>
      </c>
      <c r="U21" s="11">
        <v>0</v>
      </c>
      <c r="V21" s="10"/>
      <c r="W21" s="10" t="s">
        <v>36</v>
      </c>
      <c r="X21" s="10" t="s">
        <v>36</v>
      </c>
      <c r="Y21" s="10" t="s">
        <v>35</v>
      </c>
      <c r="Z21" s="10">
        <v>1</v>
      </c>
      <c r="AA21" s="10"/>
      <c r="AB21">
        <f t="shared" si="0"/>
        <v>19</v>
      </c>
    </row>
    <row r="22" spans="1:28" x14ac:dyDescent="0.25">
      <c r="A22" s="4" t="s">
        <v>91</v>
      </c>
      <c r="B22" s="4" t="s">
        <v>92</v>
      </c>
      <c r="C22" s="5">
        <v>1.5309999999999999</v>
      </c>
      <c r="D22" s="6">
        <v>42786</v>
      </c>
      <c r="E22" s="7">
        <v>-0.13708241299999999</v>
      </c>
      <c r="F22" s="7">
        <v>0</v>
      </c>
      <c r="G22" s="8">
        <v>-0.13700000000000001</v>
      </c>
      <c r="H22" s="8">
        <v>-0.16200000000000001</v>
      </c>
      <c r="I22" s="8">
        <v>-0.112</v>
      </c>
      <c r="J22" s="9">
        <v>42235</v>
      </c>
      <c r="K22" s="10" t="s">
        <v>89</v>
      </c>
      <c r="L22" s="10" t="s">
        <v>29</v>
      </c>
      <c r="M22" s="10" t="s">
        <v>30</v>
      </c>
      <c r="N22" s="11">
        <v>0</v>
      </c>
      <c r="O22" s="10" t="s">
        <v>31</v>
      </c>
      <c r="P22" s="12">
        <v>42233.375023148146</v>
      </c>
      <c r="Q22" s="10" t="s">
        <v>93</v>
      </c>
      <c r="R22" s="10" t="s">
        <v>33</v>
      </c>
      <c r="S22" s="10" t="s">
        <v>34</v>
      </c>
      <c r="T22" s="10" t="s">
        <v>35</v>
      </c>
      <c r="U22" s="11">
        <v>0</v>
      </c>
      <c r="V22" s="10"/>
      <c r="W22" s="10" t="s">
        <v>36</v>
      </c>
      <c r="X22" s="10" t="s">
        <v>36</v>
      </c>
      <c r="Y22" s="10" t="s">
        <v>35</v>
      </c>
      <c r="Z22" s="10">
        <v>1</v>
      </c>
      <c r="AA22" s="10"/>
      <c r="AB22">
        <f t="shared" si="0"/>
        <v>20</v>
      </c>
    </row>
    <row r="23" spans="1:28" x14ac:dyDescent="0.25">
      <c r="A23" s="4" t="s">
        <v>94</v>
      </c>
      <c r="B23" s="4" t="s">
        <v>95</v>
      </c>
      <c r="C23" s="5">
        <v>1.7749999999999999</v>
      </c>
      <c r="D23" s="6">
        <v>42874</v>
      </c>
      <c r="E23" s="7">
        <v>-0.132085179</v>
      </c>
      <c r="F23" s="7">
        <v>0</v>
      </c>
      <c r="G23" s="8">
        <v>-0.13200000000000001</v>
      </c>
      <c r="H23" s="8">
        <v>-0.157</v>
      </c>
      <c r="I23" s="8">
        <v>-0.107</v>
      </c>
      <c r="J23" s="9">
        <v>42235</v>
      </c>
      <c r="K23" s="10" t="s">
        <v>89</v>
      </c>
      <c r="L23" s="10" t="s">
        <v>29</v>
      </c>
      <c r="M23" s="10" t="s">
        <v>30</v>
      </c>
      <c r="N23" s="11">
        <v>0</v>
      </c>
      <c r="O23" s="10" t="s">
        <v>31</v>
      </c>
      <c r="P23" s="12">
        <v>42233.371724537035</v>
      </c>
      <c r="Q23" s="10" t="s">
        <v>96</v>
      </c>
      <c r="R23" s="10" t="s">
        <v>33</v>
      </c>
      <c r="S23" s="10" t="s">
        <v>34</v>
      </c>
      <c r="T23" s="10" t="s">
        <v>35</v>
      </c>
      <c r="U23" s="11">
        <v>0</v>
      </c>
      <c r="V23" s="10"/>
      <c r="W23" s="10" t="s">
        <v>36</v>
      </c>
      <c r="X23" s="10" t="s">
        <v>36</v>
      </c>
      <c r="Y23" s="10" t="s">
        <v>35</v>
      </c>
      <c r="Z23" s="10">
        <v>1</v>
      </c>
      <c r="AA23" s="10"/>
      <c r="AB23">
        <f t="shared" si="0"/>
        <v>21</v>
      </c>
    </row>
    <row r="24" spans="1:28" x14ac:dyDescent="0.25">
      <c r="A24" s="13" t="s">
        <v>97</v>
      </c>
      <c r="B24" s="13" t="s">
        <v>98</v>
      </c>
      <c r="C24" s="14">
        <v>2.036</v>
      </c>
      <c r="D24" s="15">
        <v>42968</v>
      </c>
      <c r="E24" s="16">
        <v>-0.12308770500000001</v>
      </c>
      <c r="F24" s="16">
        <v>0</v>
      </c>
      <c r="G24" s="17">
        <v>-0.123</v>
      </c>
      <c r="H24" s="17">
        <v>-0.14799999999999999</v>
      </c>
      <c r="I24" s="17">
        <v>-9.8000000000000004E-2</v>
      </c>
      <c r="J24" s="18">
        <v>42235</v>
      </c>
      <c r="K24" s="19" t="s">
        <v>89</v>
      </c>
      <c r="L24" s="19" t="s">
        <v>29</v>
      </c>
      <c r="M24" s="19" t="s">
        <v>30</v>
      </c>
      <c r="N24" s="20">
        <v>0</v>
      </c>
      <c r="O24" s="19" t="s">
        <v>31</v>
      </c>
      <c r="P24" s="21">
        <v>42233.402569444443</v>
      </c>
      <c r="Q24" s="19" t="s">
        <v>99</v>
      </c>
      <c r="R24" s="10" t="s">
        <v>33</v>
      </c>
      <c r="S24" s="10" t="s">
        <v>34</v>
      </c>
      <c r="T24" s="10" t="s">
        <v>35</v>
      </c>
      <c r="U24" s="11">
        <v>0</v>
      </c>
      <c r="V24" s="10"/>
      <c r="W24" s="10" t="s">
        <v>36</v>
      </c>
      <c r="X24" s="10" t="s">
        <v>36</v>
      </c>
      <c r="Y24" s="10" t="s">
        <v>35</v>
      </c>
      <c r="Z24" s="10">
        <v>1</v>
      </c>
      <c r="AA24" s="10"/>
      <c r="AB24">
        <f t="shared" si="0"/>
        <v>22</v>
      </c>
    </row>
    <row r="25" spans="1:28" x14ac:dyDescent="0.25">
      <c r="A25" s="4" t="s">
        <v>100</v>
      </c>
      <c r="B25" s="4" t="s">
        <v>101</v>
      </c>
      <c r="C25" s="5">
        <v>3.0470000000000002</v>
      </c>
      <c r="D25" s="6">
        <v>43332</v>
      </c>
      <c r="E25" s="7">
        <v>-6.3062427000000004E-2</v>
      </c>
      <c r="F25" s="7">
        <v>0</v>
      </c>
      <c r="G25" s="8">
        <v>-6.3E-2</v>
      </c>
      <c r="H25" s="8">
        <v>-8.7999999999999995E-2</v>
      </c>
      <c r="I25" s="8">
        <v>-3.7999999999999999E-2</v>
      </c>
      <c r="J25" s="9">
        <v>42235</v>
      </c>
      <c r="K25" s="10" t="s">
        <v>89</v>
      </c>
      <c r="L25" s="10" t="s">
        <v>29</v>
      </c>
      <c r="M25" s="10" t="s">
        <v>30</v>
      </c>
      <c r="N25" s="11">
        <v>0</v>
      </c>
      <c r="O25" s="10" t="s">
        <v>31</v>
      </c>
      <c r="P25" s="12">
        <v>42233.416400462964</v>
      </c>
      <c r="Q25" s="10" t="s">
        <v>102</v>
      </c>
      <c r="R25" s="10" t="s">
        <v>33</v>
      </c>
      <c r="S25" s="10" t="s">
        <v>34</v>
      </c>
      <c r="T25" s="10" t="s">
        <v>35</v>
      </c>
      <c r="U25" s="11">
        <v>0</v>
      </c>
      <c r="V25" s="10"/>
      <c r="W25" s="10" t="s">
        <v>36</v>
      </c>
      <c r="X25" s="10" t="s">
        <v>36</v>
      </c>
      <c r="Y25" s="10" t="s">
        <v>35</v>
      </c>
      <c r="Z25" s="10">
        <v>1</v>
      </c>
      <c r="AA25" s="10"/>
      <c r="AB25">
        <f t="shared" si="0"/>
        <v>23</v>
      </c>
    </row>
    <row r="26" spans="1:28" x14ac:dyDescent="0.25">
      <c r="A26" s="4" t="s">
        <v>103</v>
      </c>
      <c r="B26" s="4" t="s">
        <v>104</v>
      </c>
      <c r="C26" s="5">
        <v>4.0579999999999998</v>
      </c>
      <c r="D26" s="6">
        <v>43696</v>
      </c>
      <c r="E26" s="7">
        <v>2.7047057999999999E-2</v>
      </c>
      <c r="F26" s="7">
        <v>0</v>
      </c>
      <c r="G26" s="8">
        <v>2.7E-2</v>
      </c>
      <c r="H26" s="8">
        <v>-8.0000000000000002E-3</v>
      </c>
      <c r="I26" s="8">
        <v>6.2E-2</v>
      </c>
      <c r="J26" s="9">
        <v>42235</v>
      </c>
      <c r="K26" s="10" t="s">
        <v>89</v>
      </c>
      <c r="L26" s="10" t="s">
        <v>29</v>
      </c>
      <c r="M26" s="10" t="s">
        <v>30</v>
      </c>
      <c r="N26" s="11">
        <v>0</v>
      </c>
      <c r="O26" s="10" t="s">
        <v>31</v>
      </c>
      <c r="P26" s="12">
        <v>42233.414363425924</v>
      </c>
      <c r="Q26" s="10" t="s">
        <v>105</v>
      </c>
      <c r="R26" s="10" t="s">
        <v>33</v>
      </c>
      <c r="S26" s="10" t="s">
        <v>34</v>
      </c>
      <c r="T26" s="10" t="s">
        <v>35</v>
      </c>
      <c r="U26" s="11">
        <v>0</v>
      </c>
      <c r="V26" s="10"/>
      <c r="W26" s="10" t="s">
        <v>36</v>
      </c>
      <c r="X26" s="10" t="s">
        <v>36</v>
      </c>
      <c r="Y26" s="10" t="s">
        <v>35</v>
      </c>
      <c r="Z26" s="10">
        <v>1</v>
      </c>
      <c r="AA26" s="10"/>
      <c r="AB26">
        <f t="shared" si="0"/>
        <v>24</v>
      </c>
    </row>
    <row r="27" spans="1:28" x14ac:dyDescent="0.25">
      <c r="A27" s="4" t="s">
        <v>106</v>
      </c>
      <c r="B27" s="4" t="s">
        <v>107</v>
      </c>
      <c r="C27" s="5">
        <v>5.0750000000000002</v>
      </c>
      <c r="D27" s="6">
        <v>44062</v>
      </c>
      <c r="E27" s="7">
        <v>0.13842323500000001</v>
      </c>
      <c r="F27" s="7">
        <v>0</v>
      </c>
      <c r="G27" s="8">
        <v>0.13800000000000001</v>
      </c>
      <c r="H27" s="8">
        <v>0.10299999999999999</v>
      </c>
      <c r="I27" s="8">
        <v>0.17299999999999999</v>
      </c>
      <c r="J27" s="9">
        <v>42235</v>
      </c>
      <c r="K27" s="10" t="s">
        <v>89</v>
      </c>
      <c r="L27" s="10" t="s">
        <v>29</v>
      </c>
      <c r="M27" s="10" t="s">
        <v>30</v>
      </c>
      <c r="N27" s="11">
        <v>0</v>
      </c>
      <c r="O27" s="10" t="s">
        <v>31</v>
      </c>
      <c r="P27" s="12">
        <v>42233.414363425924</v>
      </c>
      <c r="Q27" s="10" t="s">
        <v>108</v>
      </c>
      <c r="R27" s="10" t="s">
        <v>33</v>
      </c>
      <c r="S27" s="10" t="s">
        <v>34</v>
      </c>
      <c r="T27" s="10" t="s">
        <v>35</v>
      </c>
      <c r="U27" s="11">
        <v>0</v>
      </c>
      <c r="V27" s="10"/>
      <c r="W27" s="10" t="s">
        <v>36</v>
      </c>
      <c r="X27" s="10" t="s">
        <v>36</v>
      </c>
      <c r="Y27" s="10" t="s">
        <v>35</v>
      </c>
      <c r="Z27" s="10">
        <v>1</v>
      </c>
      <c r="AA27" s="10"/>
      <c r="AB27">
        <f t="shared" si="0"/>
        <v>25</v>
      </c>
    </row>
    <row r="28" spans="1:28" x14ac:dyDescent="0.25">
      <c r="A28" s="4" t="s">
        <v>109</v>
      </c>
      <c r="B28" s="4" t="s">
        <v>110</v>
      </c>
      <c r="C28" s="5">
        <v>6.0890000000000004</v>
      </c>
      <c r="D28" s="6">
        <v>44427</v>
      </c>
      <c r="E28" s="7">
        <v>0.26330778300000002</v>
      </c>
      <c r="F28" s="7">
        <v>0</v>
      </c>
      <c r="G28" s="8">
        <v>0.26200000000000001</v>
      </c>
      <c r="H28" s="8">
        <v>0.22700000000000001</v>
      </c>
      <c r="I28" s="8">
        <v>0.29699999999999999</v>
      </c>
      <c r="J28" s="9">
        <v>42235</v>
      </c>
      <c r="K28" s="10" t="s">
        <v>89</v>
      </c>
      <c r="L28" s="10" t="s">
        <v>29</v>
      </c>
      <c r="M28" s="10" t="s">
        <v>30</v>
      </c>
      <c r="N28" s="11">
        <v>0</v>
      </c>
      <c r="O28" s="10" t="s">
        <v>31</v>
      </c>
      <c r="P28" s="12">
        <v>42233.414594907408</v>
      </c>
      <c r="Q28" s="10" t="s">
        <v>111</v>
      </c>
      <c r="R28" s="10" t="s">
        <v>33</v>
      </c>
      <c r="S28" s="10" t="s">
        <v>34</v>
      </c>
      <c r="T28" s="10" t="s">
        <v>35</v>
      </c>
      <c r="U28" s="11">
        <v>0</v>
      </c>
      <c r="V28" s="10"/>
      <c r="W28" s="10" t="s">
        <v>36</v>
      </c>
      <c r="X28" s="10" t="s">
        <v>36</v>
      </c>
      <c r="Y28" s="10" t="s">
        <v>35</v>
      </c>
      <c r="Z28" s="10">
        <v>1</v>
      </c>
      <c r="AA28" s="10"/>
      <c r="AB28">
        <f t="shared" si="0"/>
        <v>26</v>
      </c>
    </row>
    <row r="29" spans="1:28" x14ac:dyDescent="0.25">
      <c r="A29" s="4" t="s">
        <v>112</v>
      </c>
      <c r="B29" s="4" t="s">
        <v>113</v>
      </c>
      <c r="C29" s="5">
        <v>7.1029999999999998</v>
      </c>
      <c r="D29" s="6">
        <v>44792</v>
      </c>
      <c r="E29" s="7">
        <v>0.39390657899999998</v>
      </c>
      <c r="F29" s="7">
        <v>0</v>
      </c>
      <c r="G29" s="8">
        <v>0.39100000000000001</v>
      </c>
      <c r="H29" s="8">
        <v>0.35599999999999998</v>
      </c>
      <c r="I29" s="8">
        <v>0.42599999999999999</v>
      </c>
      <c r="J29" s="9">
        <v>42235</v>
      </c>
      <c r="K29" s="10" t="s">
        <v>89</v>
      </c>
      <c r="L29" s="10" t="s">
        <v>29</v>
      </c>
      <c r="M29" s="10" t="s">
        <v>30</v>
      </c>
      <c r="N29" s="11">
        <v>0</v>
      </c>
      <c r="O29" s="10" t="s">
        <v>31</v>
      </c>
      <c r="P29" s="12">
        <v>42233.414594907408</v>
      </c>
      <c r="Q29" s="10" t="s">
        <v>114</v>
      </c>
      <c r="R29" s="10" t="s">
        <v>33</v>
      </c>
      <c r="S29" s="10" t="s">
        <v>34</v>
      </c>
      <c r="T29" s="10" t="s">
        <v>35</v>
      </c>
      <c r="U29" s="11">
        <v>0</v>
      </c>
      <c r="V29" s="10"/>
      <c r="W29" s="10" t="s">
        <v>36</v>
      </c>
      <c r="X29" s="10" t="s">
        <v>36</v>
      </c>
      <c r="Y29" s="10" t="s">
        <v>35</v>
      </c>
      <c r="Z29" s="10">
        <v>1</v>
      </c>
      <c r="AA29" s="10"/>
      <c r="AB29">
        <f t="shared" si="0"/>
        <v>27</v>
      </c>
    </row>
    <row r="30" spans="1:28" x14ac:dyDescent="0.25">
      <c r="A30" s="4" t="s">
        <v>115</v>
      </c>
      <c r="B30" s="4" t="s">
        <v>116</v>
      </c>
      <c r="C30" s="5">
        <v>8.1219999999999999</v>
      </c>
      <c r="D30" s="6">
        <v>45159</v>
      </c>
      <c r="E30" s="7">
        <v>0.520222764</v>
      </c>
      <c r="F30" s="7">
        <v>0</v>
      </c>
      <c r="G30" s="8">
        <v>0.51500000000000001</v>
      </c>
      <c r="H30" s="8">
        <v>0.48</v>
      </c>
      <c r="I30" s="8">
        <v>0.55000000000000004</v>
      </c>
      <c r="J30" s="9">
        <v>42235</v>
      </c>
      <c r="K30" s="10" t="s">
        <v>89</v>
      </c>
      <c r="L30" s="10" t="s">
        <v>29</v>
      </c>
      <c r="M30" s="10" t="s">
        <v>30</v>
      </c>
      <c r="N30" s="11">
        <v>0</v>
      </c>
      <c r="O30" s="10" t="s">
        <v>31</v>
      </c>
      <c r="P30" s="12">
        <v>42233.415173611109</v>
      </c>
      <c r="Q30" s="10" t="s">
        <v>117</v>
      </c>
      <c r="R30" s="10" t="s">
        <v>33</v>
      </c>
      <c r="S30" s="10" t="s">
        <v>34</v>
      </c>
      <c r="T30" s="10" t="s">
        <v>35</v>
      </c>
      <c r="U30" s="11">
        <v>0</v>
      </c>
      <c r="V30" s="10"/>
      <c r="W30" s="10" t="s">
        <v>36</v>
      </c>
      <c r="X30" s="10" t="s">
        <v>36</v>
      </c>
      <c r="Y30" s="10" t="s">
        <v>35</v>
      </c>
      <c r="Z30" s="10">
        <v>1</v>
      </c>
      <c r="AA30" s="10"/>
      <c r="AB30">
        <f t="shared" si="0"/>
        <v>28</v>
      </c>
    </row>
    <row r="31" spans="1:28" x14ac:dyDescent="0.25">
      <c r="A31" s="4" t="s">
        <v>118</v>
      </c>
      <c r="B31" s="4" t="s">
        <v>119</v>
      </c>
      <c r="C31" s="5">
        <v>9.1329999999999991</v>
      </c>
      <c r="D31" s="6">
        <v>45523</v>
      </c>
      <c r="E31" s="7">
        <v>0.63818587199999999</v>
      </c>
      <c r="F31" s="7">
        <v>0</v>
      </c>
      <c r="G31" s="8">
        <v>0.63</v>
      </c>
      <c r="H31" s="8">
        <v>0.59499999999999997</v>
      </c>
      <c r="I31" s="8">
        <v>0.66500000000000004</v>
      </c>
      <c r="J31" s="9">
        <v>42235</v>
      </c>
      <c r="K31" s="10" t="s">
        <v>89</v>
      </c>
      <c r="L31" s="10" t="s">
        <v>29</v>
      </c>
      <c r="M31" s="10" t="s">
        <v>30</v>
      </c>
      <c r="N31" s="11">
        <v>0</v>
      </c>
      <c r="O31" s="10" t="s">
        <v>31</v>
      </c>
      <c r="P31" s="12">
        <v>42233.415185185186</v>
      </c>
      <c r="Q31" s="10" t="s">
        <v>120</v>
      </c>
      <c r="R31" s="10" t="s">
        <v>33</v>
      </c>
      <c r="S31" s="10" t="s">
        <v>34</v>
      </c>
      <c r="T31" s="10" t="s">
        <v>35</v>
      </c>
      <c r="U31" s="11">
        <v>0</v>
      </c>
      <c r="V31" s="10"/>
      <c r="W31" s="10" t="s">
        <v>36</v>
      </c>
      <c r="X31" s="10" t="s">
        <v>36</v>
      </c>
      <c r="Y31" s="10" t="s">
        <v>35</v>
      </c>
      <c r="Z31" s="10">
        <v>1</v>
      </c>
      <c r="AA31" s="10"/>
      <c r="AB31">
        <f t="shared" si="0"/>
        <v>29</v>
      </c>
    </row>
    <row r="32" spans="1:28" x14ac:dyDescent="0.25">
      <c r="A32" s="4" t="s">
        <v>121</v>
      </c>
      <c r="B32" s="4" t="s">
        <v>122</v>
      </c>
      <c r="C32" s="5">
        <v>10.147</v>
      </c>
      <c r="D32" s="6">
        <v>45888</v>
      </c>
      <c r="E32" s="7">
        <v>0.74352297499999997</v>
      </c>
      <c r="F32" s="7">
        <v>0</v>
      </c>
      <c r="G32" s="8">
        <v>0.73199999999999998</v>
      </c>
      <c r="H32" s="8">
        <v>0.69699999999999995</v>
      </c>
      <c r="I32" s="8">
        <v>0.76700000000000002</v>
      </c>
      <c r="J32" s="9">
        <v>42235</v>
      </c>
      <c r="K32" s="10" t="s">
        <v>89</v>
      </c>
      <c r="L32" s="10" t="s">
        <v>29</v>
      </c>
      <c r="M32" s="10" t="s">
        <v>30</v>
      </c>
      <c r="N32" s="11">
        <v>0</v>
      </c>
      <c r="O32" s="10" t="s">
        <v>31</v>
      </c>
      <c r="P32" s="12">
        <v>42233.415185185186</v>
      </c>
      <c r="Q32" s="10" t="s">
        <v>123</v>
      </c>
      <c r="R32" s="10" t="s">
        <v>33</v>
      </c>
      <c r="S32" s="10" t="s">
        <v>34</v>
      </c>
      <c r="T32" s="10" t="s">
        <v>35</v>
      </c>
      <c r="U32" s="11">
        <v>0</v>
      </c>
      <c r="V32" s="10"/>
      <c r="W32" s="10" t="s">
        <v>36</v>
      </c>
      <c r="X32" s="10" t="s">
        <v>36</v>
      </c>
      <c r="Y32" s="10" t="s">
        <v>35</v>
      </c>
      <c r="Z32" s="10">
        <v>1</v>
      </c>
      <c r="AA32" s="10"/>
      <c r="AB32">
        <f t="shared" si="0"/>
        <v>30</v>
      </c>
    </row>
    <row r="33" spans="1:28" x14ac:dyDescent="0.25">
      <c r="A33" s="4" t="s">
        <v>124</v>
      </c>
      <c r="B33" s="4" t="s">
        <v>125</v>
      </c>
      <c r="C33" s="5">
        <v>11.161</v>
      </c>
      <c r="D33" s="6">
        <v>46253</v>
      </c>
      <c r="E33" s="7">
        <v>0.83920651000000002</v>
      </c>
      <c r="F33" s="7">
        <v>0</v>
      </c>
      <c r="G33" s="8">
        <v>0.82399999999999995</v>
      </c>
      <c r="H33" s="8">
        <v>0.78900000000000003</v>
      </c>
      <c r="I33" s="8">
        <v>0.85899999999999999</v>
      </c>
      <c r="J33" s="9">
        <v>42235</v>
      </c>
      <c r="K33" s="10" t="s">
        <v>89</v>
      </c>
      <c r="L33" s="10" t="s">
        <v>29</v>
      </c>
      <c r="M33" s="10" t="s">
        <v>30</v>
      </c>
      <c r="N33" s="11">
        <v>0</v>
      </c>
      <c r="O33" s="10" t="s">
        <v>31</v>
      </c>
      <c r="P33" s="12">
        <v>42233.415185185186</v>
      </c>
      <c r="Q33" s="10" t="s">
        <v>126</v>
      </c>
      <c r="R33" s="10" t="s">
        <v>33</v>
      </c>
      <c r="S33" s="10" t="s">
        <v>34</v>
      </c>
      <c r="T33" s="10" t="s">
        <v>35</v>
      </c>
      <c r="U33" s="11">
        <v>0</v>
      </c>
      <c r="V33" s="10"/>
      <c r="W33" s="10" t="s">
        <v>36</v>
      </c>
      <c r="X33" s="10" t="s">
        <v>36</v>
      </c>
      <c r="Y33" s="10" t="s">
        <v>35</v>
      </c>
      <c r="Z33" s="10">
        <v>1</v>
      </c>
      <c r="AA33" s="10"/>
      <c r="AB33">
        <f t="shared" si="0"/>
        <v>31</v>
      </c>
    </row>
    <row r="34" spans="1:28" x14ac:dyDescent="0.25">
      <c r="A34" s="4" t="s">
        <v>127</v>
      </c>
      <c r="B34" s="4" t="s">
        <v>128</v>
      </c>
      <c r="C34" s="5">
        <v>12.175000000000001</v>
      </c>
      <c r="D34" s="6">
        <v>46618</v>
      </c>
      <c r="E34" s="7">
        <v>0.92507772899999996</v>
      </c>
      <c r="F34" s="7">
        <v>0</v>
      </c>
      <c r="G34" s="8">
        <v>0.90600000000000003</v>
      </c>
      <c r="H34" s="8">
        <v>0.871</v>
      </c>
      <c r="I34" s="8">
        <v>0.94099999999999995</v>
      </c>
      <c r="J34" s="9">
        <v>42235</v>
      </c>
      <c r="K34" s="10" t="s">
        <v>89</v>
      </c>
      <c r="L34" s="10" t="s">
        <v>29</v>
      </c>
      <c r="M34" s="10" t="s">
        <v>30</v>
      </c>
      <c r="N34" s="11">
        <v>0</v>
      </c>
      <c r="O34" s="10" t="s">
        <v>31</v>
      </c>
      <c r="P34" s="12">
        <v>42233.415185185186</v>
      </c>
      <c r="Q34" s="10" t="s">
        <v>129</v>
      </c>
      <c r="R34" s="10" t="s">
        <v>33</v>
      </c>
      <c r="S34" s="10" t="s">
        <v>34</v>
      </c>
      <c r="T34" s="10" t="s">
        <v>35</v>
      </c>
      <c r="U34" s="11">
        <v>0</v>
      </c>
      <c r="V34" s="10"/>
      <c r="W34" s="10" t="s">
        <v>36</v>
      </c>
      <c r="X34" s="10" t="s">
        <v>36</v>
      </c>
      <c r="Y34" s="10" t="s">
        <v>35</v>
      </c>
      <c r="Z34" s="10">
        <v>1</v>
      </c>
      <c r="AA34" s="10"/>
      <c r="AB34">
        <f t="shared" si="0"/>
        <v>32</v>
      </c>
    </row>
    <row r="35" spans="1:28" x14ac:dyDescent="0.25">
      <c r="A35" s="4" t="s">
        <v>130</v>
      </c>
      <c r="B35" s="4" t="s">
        <v>131</v>
      </c>
      <c r="C35" s="5">
        <v>15.218999999999999</v>
      </c>
      <c r="D35" s="6">
        <v>47714</v>
      </c>
      <c r="E35" s="7">
        <v>1.119904864</v>
      </c>
      <c r="F35" s="7">
        <v>0</v>
      </c>
      <c r="G35" s="8">
        <v>1.0900000000000001</v>
      </c>
      <c r="H35" s="8">
        <v>1.0549999999999999</v>
      </c>
      <c r="I35" s="8">
        <v>1.125</v>
      </c>
      <c r="J35" s="9">
        <v>42235</v>
      </c>
      <c r="K35" s="10" t="s">
        <v>89</v>
      </c>
      <c r="L35" s="10" t="s">
        <v>29</v>
      </c>
      <c r="M35" s="10" t="s">
        <v>30</v>
      </c>
      <c r="N35" s="11">
        <v>0</v>
      </c>
      <c r="O35" s="10" t="s">
        <v>31</v>
      </c>
      <c r="P35" s="12">
        <v>42233.415185185186</v>
      </c>
      <c r="Q35" s="10" t="s">
        <v>132</v>
      </c>
      <c r="R35" s="10" t="s">
        <v>33</v>
      </c>
      <c r="S35" s="10" t="s">
        <v>34</v>
      </c>
      <c r="T35" s="10" t="s">
        <v>35</v>
      </c>
      <c r="U35" s="11">
        <v>0</v>
      </c>
      <c r="V35" s="10"/>
      <c r="W35" s="10" t="s">
        <v>36</v>
      </c>
      <c r="X35" s="10" t="s">
        <v>36</v>
      </c>
      <c r="Y35" s="10" t="s">
        <v>35</v>
      </c>
      <c r="Z35" s="10">
        <v>1</v>
      </c>
      <c r="AA35" s="10"/>
      <c r="AB35">
        <f t="shared" si="0"/>
        <v>33</v>
      </c>
    </row>
    <row r="36" spans="1:28" x14ac:dyDescent="0.25">
      <c r="A36" s="4" t="s">
        <v>133</v>
      </c>
      <c r="B36" s="4" t="s">
        <v>134</v>
      </c>
      <c r="C36" s="5">
        <v>20.294</v>
      </c>
      <c r="D36" s="6">
        <v>49541</v>
      </c>
      <c r="E36" s="7">
        <v>1.291853828</v>
      </c>
      <c r="F36" s="7">
        <v>0</v>
      </c>
      <c r="G36" s="8">
        <v>1.2509999999999999</v>
      </c>
      <c r="H36" s="8">
        <v>1.216</v>
      </c>
      <c r="I36" s="8">
        <v>1.286</v>
      </c>
      <c r="J36" s="9">
        <v>42235</v>
      </c>
      <c r="K36" s="10" t="s">
        <v>89</v>
      </c>
      <c r="L36" s="10" t="s">
        <v>29</v>
      </c>
      <c r="M36" s="10" t="s">
        <v>30</v>
      </c>
      <c r="N36" s="11">
        <v>0</v>
      </c>
      <c r="O36" s="10" t="s">
        <v>31</v>
      </c>
      <c r="P36" s="12">
        <v>42233.415185185186</v>
      </c>
      <c r="Q36" s="10" t="s">
        <v>135</v>
      </c>
      <c r="R36" s="10" t="s">
        <v>33</v>
      </c>
      <c r="S36" s="10" t="s">
        <v>34</v>
      </c>
      <c r="T36" s="10" t="s">
        <v>35</v>
      </c>
      <c r="U36" s="11">
        <v>0</v>
      </c>
      <c r="V36" s="10"/>
      <c r="W36" s="10" t="s">
        <v>36</v>
      </c>
      <c r="X36" s="10" t="s">
        <v>36</v>
      </c>
      <c r="Y36" s="10" t="s">
        <v>35</v>
      </c>
      <c r="Z36" s="10">
        <v>1</v>
      </c>
      <c r="AA36" s="10"/>
      <c r="AB36">
        <f t="shared" si="0"/>
        <v>34</v>
      </c>
    </row>
    <row r="37" spans="1:28" x14ac:dyDescent="0.25">
      <c r="A37" s="4" t="s">
        <v>136</v>
      </c>
      <c r="B37" s="4" t="s">
        <v>137</v>
      </c>
      <c r="C37" s="5">
        <v>25.369</v>
      </c>
      <c r="D37" s="6">
        <v>51368</v>
      </c>
      <c r="E37" s="7">
        <v>1.3456073580000001</v>
      </c>
      <c r="F37" s="7">
        <v>0</v>
      </c>
      <c r="G37" s="8">
        <v>1.3049999999999999</v>
      </c>
      <c r="H37" s="8">
        <v>1.27</v>
      </c>
      <c r="I37" s="8">
        <v>1.34</v>
      </c>
      <c r="J37" s="9">
        <v>42235</v>
      </c>
      <c r="K37" s="10" t="s">
        <v>89</v>
      </c>
      <c r="L37" s="10" t="s">
        <v>29</v>
      </c>
      <c r="M37" s="10" t="s">
        <v>30</v>
      </c>
      <c r="N37" s="11">
        <v>0</v>
      </c>
      <c r="O37" s="10" t="s">
        <v>31</v>
      </c>
      <c r="P37" s="12">
        <v>42233.415185185186</v>
      </c>
      <c r="Q37" s="10" t="s">
        <v>138</v>
      </c>
      <c r="R37" s="10" t="s">
        <v>33</v>
      </c>
      <c r="S37" s="10" t="s">
        <v>34</v>
      </c>
      <c r="T37" s="10" t="s">
        <v>35</v>
      </c>
      <c r="U37" s="11">
        <v>0</v>
      </c>
      <c r="V37" s="10"/>
      <c r="W37" s="10" t="s">
        <v>36</v>
      </c>
      <c r="X37" s="10" t="s">
        <v>36</v>
      </c>
      <c r="Y37" s="10" t="s">
        <v>35</v>
      </c>
      <c r="Z37" s="10">
        <v>1</v>
      </c>
      <c r="AA37" s="10"/>
      <c r="AB37">
        <f t="shared" si="0"/>
        <v>35</v>
      </c>
    </row>
    <row r="38" spans="1:28" x14ac:dyDescent="0.25">
      <c r="A38" s="4" t="s">
        <v>139</v>
      </c>
      <c r="B38" s="4" t="s">
        <v>140</v>
      </c>
      <c r="C38" s="5">
        <v>30.443999999999999</v>
      </c>
      <c r="D38" s="6">
        <v>53195</v>
      </c>
      <c r="E38" s="7">
        <v>1.3692044800000001</v>
      </c>
      <c r="F38" s="7">
        <v>0</v>
      </c>
      <c r="G38" s="8">
        <v>1.331</v>
      </c>
      <c r="H38" s="8">
        <v>1.296</v>
      </c>
      <c r="I38" s="8">
        <v>1.3660000000000001</v>
      </c>
      <c r="J38" s="9">
        <v>42235</v>
      </c>
      <c r="K38" s="10" t="s">
        <v>89</v>
      </c>
      <c r="L38" s="10" t="s">
        <v>29</v>
      </c>
      <c r="M38" s="10" t="s">
        <v>30</v>
      </c>
      <c r="N38" s="11">
        <v>0</v>
      </c>
      <c r="O38" s="10" t="s">
        <v>31</v>
      </c>
      <c r="P38" s="12">
        <v>42233.415185185186</v>
      </c>
      <c r="Q38" s="10" t="s">
        <v>141</v>
      </c>
      <c r="R38" s="10" t="s">
        <v>33</v>
      </c>
      <c r="S38" s="10" t="s">
        <v>34</v>
      </c>
      <c r="T38" s="10" t="s">
        <v>35</v>
      </c>
      <c r="U38" s="11">
        <v>0</v>
      </c>
      <c r="V38" s="10"/>
      <c r="W38" s="10" t="s">
        <v>36</v>
      </c>
      <c r="X38" s="10" t="s">
        <v>36</v>
      </c>
      <c r="Y38" s="10" t="s">
        <v>35</v>
      </c>
      <c r="Z38" s="10">
        <v>1</v>
      </c>
      <c r="AA38" s="10"/>
      <c r="AB38">
        <f t="shared" si="0"/>
        <v>36</v>
      </c>
    </row>
    <row r="39" spans="1:28" x14ac:dyDescent="0.25">
      <c r="A39" s="4" t="s">
        <v>142</v>
      </c>
      <c r="B39" s="4" t="s">
        <v>143</v>
      </c>
      <c r="C39" s="5">
        <v>40.582999999999998</v>
      </c>
      <c r="D39" s="6">
        <v>56845</v>
      </c>
      <c r="E39" s="7">
        <v>1.4009173429999999</v>
      </c>
      <c r="F39" s="7">
        <v>0</v>
      </c>
      <c r="G39" s="8">
        <v>1.365</v>
      </c>
      <c r="H39" s="8">
        <v>1.33</v>
      </c>
      <c r="I39" s="8">
        <v>1.4</v>
      </c>
      <c r="J39" s="9">
        <v>42235</v>
      </c>
      <c r="K39" s="10" t="s">
        <v>89</v>
      </c>
      <c r="L39" s="10" t="s">
        <v>29</v>
      </c>
      <c r="M39" s="10" t="s">
        <v>30</v>
      </c>
      <c r="N39" s="11">
        <v>0</v>
      </c>
      <c r="O39" s="10" t="s">
        <v>31</v>
      </c>
      <c r="P39" s="12">
        <v>42233.415185185186</v>
      </c>
      <c r="Q39" s="10" t="s">
        <v>144</v>
      </c>
      <c r="R39" s="10" t="s">
        <v>33</v>
      </c>
      <c r="S39" s="10" t="s">
        <v>34</v>
      </c>
      <c r="T39" s="10" t="s">
        <v>35</v>
      </c>
      <c r="U39" s="11">
        <v>0</v>
      </c>
      <c r="V39" s="10"/>
      <c r="W39" s="10" t="s">
        <v>36</v>
      </c>
      <c r="X39" s="10" t="s">
        <v>36</v>
      </c>
      <c r="Y39" s="10" t="s">
        <v>35</v>
      </c>
      <c r="Z39" s="10">
        <v>1</v>
      </c>
      <c r="AA39" s="10"/>
      <c r="AB39">
        <f t="shared" si="0"/>
        <v>37</v>
      </c>
    </row>
    <row r="40" spans="1:28" x14ac:dyDescent="0.25">
      <c r="A40" s="4" t="s">
        <v>145</v>
      </c>
      <c r="B40" s="4" t="s">
        <v>146</v>
      </c>
      <c r="C40" s="5">
        <v>50.731000000000002</v>
      </c>
      <c r="D40" s="6">
        <v>60498</v>
      </c>
      <c r="E40" s="7">
        <v>1.3562751550000001</v>
      </c>
      <c r="F40" s="7">
        <v>0</v>
      </c>
      <c r="G40" s="8">
        <v>1.339</v>
      </c>
      <c r="H40" s="8">
        <v>1.304</v>
      </c>
      <c r="I40" s="8">
        <v>1.3740000000000001</v>
      </c>
      <c r="J40" s="9">
        <v>42235</v>
      </c>
      <c r="K40" s="10" t="s">
        <v>89</v>
      </c>
      <c r="L40" s="10" t="s">
        <v>29</v>
      </c>
      <c r="M40" s="10" t="s">
        <v>30</v>
      </c>
      <c r="N40" s="11">
        <v>0</v>
      </c>
      <c r="O40" s="10" t="s">
        <v>31</v>
      </c>
      <c r="P40" s="12">
        <v>42233.415185185186</v>
      </c>
      <c r="Q40" s="10" t="s">
        <v>147</v>
      </c>
      <c r="R40" s="10" t="s">
        <v>33</v>
      </c>
      <c r="S40" s="10" t="s">
        <v>34</v>
      </c>
      <c r="T40" s="10" t="s">
        <v>35</v>
      </c>
      <c r="U40" s="11">
        <v>0</v>
      </c>
      <c r="V40" s="10"/>
      <c r="W40" s="10" t="s">
        <v>36</v>
      </c>
      <c r="X40" s="10" t="s">
        <v>36</v>
      </c>
      <c r="Y40" s="10" t="s">
        <v>35</v>
      </c>
      <c r="Z40" s="10">
        <v>1</v>
      </c>
      <c r="AA40" s="10"/>
      <c r="AB40">
        <f t="shared" si="0"/>
        <v>38</v>
      </c>
    </row>
    <row r="41" spans="1:28" x14ac:dyDescent="0.25">
      <c r="A41" s="4" t="s">
        <v>148</v>
      </c>
      <c r="B41" s="4" t="s">
        <v>149</v>
      </c>
      <c r="C41" s="5">
        <v>60.875</v>
      </c>
      <c r="D41" s="6">
        <v>64150</v>
      </c>
      <c r="E41" s="7">
        <v>1.344611139</v>
      </c>
      <c r="F41" s="7">
        <v>0</v>
      </c>
      <c r="G41" s="8">
        <v>1.3340000000000001</v>
      </c>
      <c r="H41" s="8">
        <v>1.2989999999999999</v>
      </c>
      <c r="I41" s="8">
        <v>1.369</v>
      </c>
      <c r="J41" s="9">
        <v>42235</v>
      </c>
      <c r="K41" s="10" t="s">
        <v>89</v>
      </c>
      <c r="L41" s="10" t="s">
        <v>29</v>
      </c>
      <c r="M41" s="10" t="s">
        <v>30</v>
      </c>
      <c r="N41" s="11">
        <v>0</v>
      </c>
      <c r="O41" s="10" t="s">
        <v>31</v>
      </c>
      <c r="P41" s="12">
        <v>42233.415185185186</v>
      </c>
      <c r="Q41" s="10" t="s">
        <v>150</v>
      </c>
      <c r="R41" s="10" t="s">
        <v>33</v>
      </c>
      <c r="S41" s="10" t="s">
        <v>34</v>
      </c>
      <c r="T41" s="10" t="s">
        <v>35</v>
      </c>
      <c r="U41" s="11">
        <v>0</v>
      </c>
      <c r="V41" s="10"/>
      <c r="W41" s="10" t="s">
        <v>36</v>
      </c>
      <c r="X41" s="10" t="s">
        <v>36</v>
      </c>
      <c r="Y41" s="10" t="s">
        <v>35</v>
      </c>
      <c r="Z41" s="10">
        <v>1</v>
      </c>
      <c r="AA41" s="10"/>
      <c r="AB41">
        <f t="shared" si="0"/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G25" sqref="G25"/>
    </sheetView>
  </sheetViews>
  <sheetFormatPr defaultRowHeight="15" x14ac:dyDescent="0.25"/>
  <cols>
    <col min="1" max="1" width="10" bestFit="1" customWidth="1"/>
    <col min="2" max="2" width="13.28515625" bestFit="1" customWidth="1"/>
    <col min="9" max="9" width="37.42578125" bestFit="1" customWidth="1"/>
    <col min="10" max="10" width="53.85546875" bestFit="1" customWidth="1"/>
  </cols>
  <sheetData>
    <row r="1" spans="1:9" x14ac:dyDescent="0.25">
      <c r="I1" s="35" t="s">
        <v>151</v>
      </c>
    </row>
    <row r="3" spans="1:9" ht="15.75" thickBot="1" x14ac:dyDescent="0.3">
      <c r="A3" s="24" t="str">
        <f>_xll.ohVersion()</f>
        <v>1.5.0</v>
      </c>
      <c r="B3" s="25" t="s">
        <v>152</v>
      </c>
      <c r="I3" s="27" t="s">
        <v>154</v>
      </c>
    </row>
    <row r="4" spans="1:9" ht="15.75" thickBot="1" x14ac:dyDescent="0.3">
      <c r="A4" t="b">
        <f>_xll.qlSettingsSetEvaluationDate(A5)</f>
        <v>1</v>
      </c>
      <c r="I4" s="28"/>
    </row>
    <row r="5" spans="1:9" ht="15.75" thickBot="1" x14ac:dyDescent="0.3">
      <c r="A5" s="24">
        <f>DATE(2015,8,17)</f>
        <v>42233</v>
      </c>
      <c r="B5" s="25" t="s">
        <v>153</v>
      </c>
      <c r="I5" s="29" t="s">
        <v>155</v>
      </c>
    </row>
    <row r="6" spans="1:9" ht="15.75" thickBot="1" x14ac:dyDescent="0.3">
      <c r="I6" s="30" t="s">
        <v>156</v>
      </c>
    </row>
    <row r="7" spans="1:9" ht="15.75" thickBot="1" x14ac:dyDescent="0.3">
      <c r="I7" s="29" t="s">
        <v>157</v>
      </c>
    </row>
    <row r="8" spans="1:9" ht="15.75" thickBot="1" x14ac:dyDescent="0.3">
      <c r="I8" s="30" t="s">
        <v>158</v>
      </c>
    </row>
    <row r="9" spans="1:9" x14ac:dyDescent="0.25">
      <c r="I9" s="26"/>
    </row>
    <row r="10" spans="1:9" x14ac:dyDescent="0.25">
      <c r="I10" s="27" t="s">
        <v>159</v>
      </c>
    </row>
    <row r="11" spans="1:9" x14ac:dyDescent="0.25">
      <c r="I11" s="26"/>
    </row>
    <row r="12" spans="1:9" x14ac:dyDescent="0.25">
      <c r="I12" s="31" t="s">
        <v>160</v>
      </c>
    </row>
    <row r="13" spans="1:9" x14ac:dyDescent="0.25">
      <c r="I13" s="26"/>
    </row>
    <row r="14" spans="1:9" x14ac:dyDescent="0.25">
      <c r="I14" s="27" t="s">
        <v>161</v>
      </c>
    </row>
    <row r="15" spans="1:9" x14ac:dyDescent="0.25">
      <c r="I15" s="26"/>
    </row>
    <row r="16" spans="1:9" x14ac:dyDescent="0.25">
      <c r="I16" s="31" t="s">
        <v>162</v>
      </c>
    </row>
    <row r="17" spans="9:10" x14ac:dyDescent="0.25">
      <c r="I17" s="26"/>
    </row>
    <row r="18" spans="9:10" x14ac:dyDescent="0.25">
      <c r="I18" s="32" t="s">
        <v>163</v>
      </c>
    </row>
    <row r="19" spans="9:10" ht="57" x14ac:dyDescent="0.25">
      <c r="I19" s="33" t="s">
        <v>164</v>
      </c>
      <c r="J19" s="34" t="s">
        <v>165</v>
      </c>
    </row>
    <row r="20" spans="9:10" x14ac:dyDescent="0.25">
      <c r="I20" s="33" t="s">
        <v>166</v>
      </c>
      <c r="J20" s="34" t="s">
        <v>167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C2" sqref="C2"/>
    </sheetView>
  </sheetViews>
  <sheetFormatPr defaultRowHeight="15" x14ac:dyDescent="0.25"/>
  <cols>
    <col min="1" max="1" width="9.7109375" bestFit="1" customWidth="1"/>
    <col min="2" max="2" width="18" bestFit="1" customWidth="1"/>
    <col min="3" max="3" width="6.42578125" bestFit="1" customWidth="1"/>
    <col min="9" max="9" width="28.28515625" customWidth="1"/>
    <col min="10" max="10" width="55.5703125" customWidth="1"/>
  </cols>
  <sheetData>
    <row r="1" spans="1:9" x14ac:dyDescent="0.25">
      <c r="C1" s="38" t="s">
        <v>189</v>
      </c>
      <c r="I1" t="s">
        <v>168</v>
      </c>
    </row>
    <row r="2" spans="1:9" ht="15.75" thickBot="1" x14ac:dyDescent="0.3">
      <c r="A2" s="36" t="s">
        <v>188</v>
      </c>
      <c r="B2" s="37" t="str">
        <f>_xll.qlEonia(B4)</f>
        <v>Index_EONIA#0004</v>
      </c>
      <c r="C2" s="38" t="str">
        <f>_xll.ohRangeRetrieveError(B2)</f>
        <v/>
      </c>
      <c r="I2" s="27" t="s">
        <v>169</v>
      </c>
    </row>
    <row r="3" spans="1:9" ht="15.75" thickBot="1" x14ac:dyDescent="0.3">
      <c r="A3" t="s">
        <v>190</v>
      </c>
      <c r="I3" s="28"/>
    </row>
    <row r="4" spans="1:9" ht="15.75" thickBot="1" x14ac:dyDescent="0.3">
      <c r="A4" t="str">
        <f>+I21</f>
        <v>ObjectId</v>
      </c>
      <c r="B4" t="s">
        <v>187</v>
      </c>
      <c r="I4" s="29" t="s">
        <v>170</v>
      </c>
    </row>
    <row r="5" spans="1:9" ht="15.75" thickBot="1" x14ac:dyDescent="0.3">
      <c r="I5" s="30" t="s">
        <v>171</v>
      </c>
    </row>
    <row r="6" spans="1:9" ht="15.75" thickBot="1" x14ac:dyDescent="0.3">
      <c r="I6" s="29" t="s">
        <v>172</v>
      </c>
    </row>
    <row r="7" spans="1:9" ht="15.75" thickBot="1" x14ac:dyDescent="0.3">
      <c r="I7" s="29" t="s">
        <v>173</v>
      </c>
    </row>
    <row r="8" spans="1:9" ht="15.75" thickBot="1" x14ac:dyDescent="0.3">
      <c r="I8" s="29" t="s">
        <v>174</v>
      </c>
    </row>
    <row r="9" spans="1:9" ht="15.75" thickBot="1" x14ac:dyDescent="0.3">
      <c r="I9" s="30" t="s">
        <v>175</v>
      </c>
    </row>
    <row r="10" spans="1:9" ht="15.75" thickBot="1" x14ac:dyDescent="0.3">
      <c r="I10" s="29" t="s">
        <v>176</v>
      </c>
    </row>
    <row r="11" spans="1:9" x14ac:dyDescent="0.25">
      <c r="I11" s="26"/>
    </row>
    <row r="12" spans="1:9" x14ac:dyDescent="0.25">
      <c r="I12" s="27" t="s">
        <v>159</v>
      </c>
    </row>
    <row r="13" spans="1:9" x14ac:dyDescent="0.25">
      <c r="I13" s="26"/>
    </row>
    <row r="14" spans="1:9" x14ac:dyDescent="0.25">
      <c r="I14" s="31" t="s">
        <v>177</v>
      </c>
    </row>
    <row r="15" spans="1:9" x14ac:dyDescent="0.25">
      <c r="I15" s="26"/>
    </row>
    <row r="16" spans="1:9" x14ac:dyDescent="0.25">
      <c r="I16" s="27" t="s">
        <v>161</v>
      </c>
    </row>
    <row r="17" spans="9:10" x14ac:dyDescent="0.25">
      <c r="I17" s="26"/>
    </row>
    <row r="18" spans="9:10" x14ac:dyDescent="0.25">
      <c r="I18" s="31" t="s">
        <v>178</v>
      </c>
    </row>
    <row r="19" spans="9:10" x14ac:dyDescent="0.25">
      <c r="I19" s="26"/>
    </row>
    <row r="20" spans="9:10" x14ac:dyDescent="0.25">
      <c r="I20" s="32" t="s">
        <v>163</v>
      </c>
    </row>
    <row r="21" spans="9:10" x14ac:dyDescent="0.25">
      <c r="I21" s="33" t="s">
        <v>179</v>
      </c>
      <c r="J21" s="34" t="s">
        <v>180</v>
      </c>
    </row>
    <row r="22" spans="9:10" ht="28.5" x14ac:dyDescent="0.25">
      <c r="I22" s="33" t="s">
        <v>181</v>
      </c>
      <c r="J22" s="34" t="s">
        <v>182</v>
      </c>
    </row>
    <row r="23" spans="9:10" x14ac:dyDescent="0.25">
      <c r="I23" s="33" t="s">
        <v>183</v>
      </c>
      <c r="J23" s="34" t="s">
        <v>184</v>
      </c>
    </row>
    <row r="24" spans="9:10" x14ac:dyDescent="0.25">
      <c r="I24" s="33" t="s">
        <v>166</v>
      </c>
      <c r="J24" s="34" t="s">
        <v>167</v>
      </c>
    </row>
    <row r="25" spans="9:10" x14ac:dyDescent="0.25">
      <c r="I25" s="33" t="s">
        <v>185</v>
      </c>
      <c r="J25" s="34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workbookViewId="0">
      <selection activeCell="P4" sqref="P4"/>
    </sheetView>
  </sheetViews>
  <sheetFormatPr defaultRowHeight="15" x14ac:dyDescent="0.25"/>
  <cols>
    <col min="2" max="2" width="63.28515625" customWidth="1"/>
    <col min="3" max="3" width="14.28515625" bestFit="1" customWidth="1"/>
    <col min="4" max="4" width="6.42578125" bestFit="1" customWidth="1"/>
    <col min="5" max="5" width="9.7109375" bestFit="1" customWidth="1"/>
    <col min="6" max="6" width="7.85546875" bestFit="1" customWidth="1"/>
    <col min="7" max="7" width="6.140625" bestFit="1" customWidth="1"/>
    <col min="8" max="8" width="10.42578125" bestFit="1" customWidth="1"/>
    <col min="9" max="9" width="8.85546875" bestFit="1" customWidth="1"/>
    <col min="10" max="10" width="18.5703125" bestFit="1" customWidth="1"/>
    <col min="11" max="11" width="12.42578125" bestFit="1" customWidth="1"/>
    <col min="12" max="12" width="11.42578125" bestFit="1" customWidth="1"/>
    <col min="13" max="13" width="10.85546875" bestFit="1" customWidth="1"/>
    <col min="14" max="14" width="7.140625" bestFit="1" customWidth="1"/>
    <col min="15" max="15" width="10" bestFit="1" customWidth="1"/>
  </cols>
  <sheetData>
    <row r="1" spans="1:16" ht="18.75" x14ac:dyDescent="0.3">
      <c r="E1" s="48" t="s">
        <v>236</v>
      </c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6" x14ac:dyDescent="0.25">
      <c r="E2" s="43"/>
      <c r="F2" s="43" t="s">
        <v>216</v>
      </c>
    </row>
    <row r="3" spans="1:16" ht="15.75" thickBot="1" x14ac:dyDescent="0.3">
      <c r="A3" s="27" t="s">
        <v>191</v>
      </c>
      <c r="C3" s="42" t="s">
        <v>215</v>
      </c>
      <c r="D3" s="41" t="s">
        <v>189</v>
      </c>
      <c r="E3" s="39" t="str">
        <f t="array" ref="E3:O3">TRANSPOSE(A28:A38)</f>
        <v>ObjectId</v>
      </c>
      <c r="F3" s="39" t="str">
        <v>Rate</v>
      </c>
      <c r="G3" s="39" t="str">
        <v>Tenor</v>
      </c>
      <c r="H3" s="39" t="str">
        <v>FixingDays</v>
      </c>
      <c r="I3" s="39" t="str">
        <v>Calendar</v>
      </c>
      <c r="J3" s="39" t="str">
        <v>Convention</v>
      </c>
      <c r="K3" s="39" t="str">
        <v>EndOfMonth</v>
      </c>
      <c r="L3" s="39" t="str">
        <v>DayCounter</v>
      </c>
      <c r="M3" s="39" t="str">
        <v>Permanent</v>
      </c>
      <c r="N3" s="39" t="str">
        <v>Trigger</v>
      </c>
      <c r="O3" s="39" t="str">
        <v>Overwrite</v>
      </c>
      <c r="P3" s="36" t="s">
        <v>263</v>
      </c>
    </row>
    <row r="4" spans="1:16" ht="15.75" thickBot="1" x14ac:dyDescent="0.3">
      <c r="A4" s="28"/>
      <c r="C4" s="42" t="str">
        <f>_xll.qlDepositRateHelper2("OIS_"&amp;E4,F4,G4,H4,I4,J4,K4,L4)</f>
        <v>OIS_OVN#0007</v>
      </c>
      <c r="D4" s="41" t="str">
        <f>_xll.ohRangeRetrieveError(C4)</f>
        <v/>
      </c>
      <c r="E4" s="36" t="str">
        <f>+Input!A3</f>
        <v>OVN</v>
      </c>
      <c r="F4" s="40">
        <f>VLOOKUP($E4,Input!$A$3:$AA$41,7,FALSE)/100</f>
        <v>-2E-3</v>
      </c>
      <c r="G4" s="36" t="s">
        <v>217</v>
      </c>
      <c r="H4" s="36">
        <v>0</v>
      </c>
      <c r="I4" s="36" t="s">
        <v>37</v>
      </c>
      <c r="J4" s="36" t="s">
        <v>218</v>
      </c>
      <c r="K4" s="36" t="b">
        <v>1</v>
      </c>
      <c r="L4" s="36" t="s">
        <v>219</v>
      </c>
      <c r="M4" s="36"/>
      <c r="N4" s="36"/>
      <c r="O4" s="36"/>
      <c r="P4" s="36">
        <v>1</v>
      </c>
    </row>
    <row r="5" spans="1:16" ht="15.75" thickBot="1" x14ac:dyDescent="0.3">
      <c r="A5" s="29" t="s">
        <v>170</v>
      </c>
      <c r="C5" s="42" t="str">
        <f>_xll.qlDepositRateHelper2("OIS_"&amp;E5,F5,G5,H5,I5,J5,K5,L5)</f>
        <v>OIS_TN#0004</v>
      </c>
      <c r="D5" s="41"/>
      <c r="E5" s="36" t="str">
        <f>+Input!A4</f>
        <v>TN</v>
      </c>
      <c r="F5" s="40">
        <f>VLOOKUP($E5,Input!$A$3:$AA$41,7,FALSE)/100</f>
        <v>-2E-3</v>
      </c>
      <c r="G5" s="36" t="s">
        <v>217</v>
      </c>
      <c r="H5" s="36">
        <v>1</v>
      </c>
      <c r="I5" s="36" t="s">
        <v>37</v>
      </c>
      <c r="J5" s="36" t="str">
        <f>+J4</f>
        <v>Modified Following</v>
      </c>
      <c r="K5" s="36" t="b">
        <f>+K4</f>
        <v>1</v>
      </c>
      <c r="L5" s="36" t="s">
        <v>219</v>
      </c>
      <c r="M5" s="36"/>
      <c r="N5" s="36"/>
      <c r="O5" s="36"/>
      <c r="P5" s="36">
        <f>+P4+1</f>
        <v>2</v>
      </c>
    </row>
    <row r="6" spans="1:16" ht="15.75" thickBot="1" x14ac:dyDescent="0.3">
      <c r="A6" s="30" t="s">
        <v>192</v>
      </c>
      <c r="C6" s="42" t="str">
        <f>_xll.qlDepositRateHelper2("OIS_"&amp;E6,F6,G6,H6,I6,J6,K6,L6)</f>
        <v>OIS_SN#0004</v>
      </c>
      <c r="D6" s="41"/>
      <c r="E6" s="36" t="str">
        <f>+Input!A5</f>
        <v>SN</v>
      </c>
      <c r="F6" s="40">
        <f>VLOOKUP($E6,Input!$A$3:$AA$41,7,FALSE)/100</f>
        <v>-1.7000000000000001E-3</v>
      </c>
      <c r="G6" s="36" t="s">
        <v>217</v>
      </c>
      <c r="H6" s="36">
        <v>2</v>
      </c>
      <c r="I6" s="36" t="s">
        <v>37</v>
      </c>
      <c r="J6" s="36" t="str">
        <f t="shared" ref="J6:K21" si="0">+J5</f>
        <v>Modified Following</v>
      </c>
      <c r="K6" s="36" t="b">
        <f t="shared" si="0"/>
        <v>1</v>
      </c>
      <c r="L6" s="36" t="s">
        <v>219</v>
      </c>
      <c r="M6" s="36"/>
      <c r="N6" s="36"/>
      <c r="O6" s="36"/>
      <c r="P6" s="36">
        <f t="shared" ref="P6:P21" si="1">+P5+1</f>
        <v>3</v>
      </c>
    </row>
    <row r="7" spans="1:16" ht="15.75" thickBot="1" x14ac:dyDescent="0.3">
      <c r="A7" s="29" t="s">
        <v>172</v>
      </c>
      <c r="C7" s="42" t="str">
        <f>_xll.qlDepositRateHelper2("OIS_"&amp;E7,F7,G7,H7,I7,J7,K7,L7)</f>
        <v>OIS_1W#0004</v>
      </c>
      <c r="D7" s="41"/>
      <c r="E7" s="36" t="str">
        <f>+Input!A6</f>
        <v>1W</v>
      </c>
      <c r="F7" s="40">
        <f>VLOOKUP($E7,Input!$A$3:$AA$41,7,FALSE)/100</f>
        <v>-1.2600000000000001E-3</v>
      </c>
      <c r="G7" s="36" t="str">
        <f>+E7</f>
        <v>1W</v>
      </c>
      <c r="H7" s="36">
        <v>2</v>
      </c>
      <c r="I7" s="36" t="s">
        <v>37</v>
      </c>
      <c r="J7" s="36" t="str">
        <f t="shared" si="0"/>
        <v>Modified Following</v>
      </c>
      <c r="K7" s="36" t="b">
        <f t="shared" si="0"/>
        <v>1</v>
      </c>
      <c r="L7" s="36" t="s">
        <v>219</v>
      </c>
      <c r="M7" s="36"/>
      <c r="N7" s="36"/>
      <c r="O7" s="36"/>
      <c r="P7" s="36">
        <f t="shared" si="1"/>
        <v>4</v>
      </c>
    </row>
    <row r="8" spans="1:16" ht="15.75" thickBot="1" x14ac:dyDescent="0.3">
      <c r="A8" s="29" t="s">
        <v>193</v>
      </c>
      <c r="C8" s="42" t="str">
        <f>_xll.qlDepositRateHelper2("OIS_"&amp;E8,F8,G8,H8,I8,J8,K8,L8)</f>
        <v>OIS_2W#0004</v>
      </c>
      <c r="D8" s="41"/>
      <c r="E8" s="36" t="str">
        <f>+Input!A7</f>
        <v>2W</v>
      </c>
      <c r="F8" s="40">
        <f>VLOOKUP($E8,Input!$A$3:$AA$41,7,FALSE)/100</f>
        <v>-1.25E-3</v>
      </c>
      <c r="G8" s="36" t="str">
        <f t="shared" ref="G8:G21" si="2">+E8</f>
        <v>2W</v>
      </c>
      <c r="H8" s="36">
        <v>2</v>
      </c>
      <c r="I8" s="36" t="s">
        <v>37</v>
      </c>
      <c r="J8" s="36" t="str">
        <f t="shared" si="0"/>
        <v>Modified Following</v>
      </c>
      <c r="K8" s="36" t="b">
        <f t="shared" si="0"/>
        <v>1</v>
      </c>
      <c r="L8" s="36" t="s">
        <v>219</v>
      </c>
      <c r="M8" s="36"/>
      <c r="N8" s="36"/>
      <c r="O8" s="36"/>
      <c r="P8" s="36">
        <f t="shared" si="1"/>
        <v>5</v>
      </c>
    </row>
    <row r="9" spans="1:16" ht="15.75" thickBot="1" x14ac:dyDescent="0.3">
      <c r="A9" s="29" t="s">
        <v>194</v>
      </c>
      <c r="C9" s="42" t="str">
        <f>_xll.qlDepositRateHelper2("OIS_"&amp;E9,F9,G9,H9,I9,J9,K9,L9)</f>
        <v>OIS_3W#0004</v>
      </c>
      <c r="D9" s="41"/>
      <c r="E9" s="36" t="str">
        <f>+Input!A8</f>
        <v>3W</v>
      </c>
      <c r="F9" s="40">
        <f>VLOOKUP($E9,Input!$A$3:$AA$41,7,FALSE)/100</f>
        <v>-1.2600000000000001E-3</v>
      </c>
      <c r="G9" s="36" t="str">
        <f t="shared" si="2"/>
        <v>3W</v>
      </c>
      <c r="H9" s="36">
        <v>2</v>
      </c>
      <c r="I9" s="36" t="s">
        <v>37</v>
      </c>
      <c r="J9" s="36" t="str">
        <f t="shared" si="0"/>
        <v>Modified Following</v>
      </c>
      <c r="K9" s="36" t="b">
        <f t="shared" si="0"/>
        <v>1</v>
      </c>
      <c r="L9" s="36" t="s">
        <v>219</v>
      </c>
      <c r="M9" s="36"/>
      <c r="N9" s="36"/>
      <c r="O9" s="36"/>
      <c r="P9" s="36">
        <f t="shared" si="1"/>
        <v>6</v>
      </c>
    </row>
    <row r="10" spans="1:16" ht="15.75" thickBot="1" x14ac:dyDescent="0.3">
      <c r="A10" s="29" t="s">
        <v>195</v>
      </c>
      <c r="C10" s="42" t="str">
        <f>_xll.qlDepositRateHelper2("OIS_"&amp;E10,F10,G10,H10,I10,J10,K10,L10)</f>
        <v>OIS_1M#0004</v>
      </c>
      <c r="D10" s="41"/>
      <c r="E10" s="36" t="str">
        <f>+Input!A9</f>
        <v>1M</v>
      </c>
      <c r="F10" s="40">
        <f>VLOOKUP($E10,Input!$A$3:$AA$41,7,FALSE)/100</f>
        <v>-1.2800000000000001E-3</v>
      </c>
      <c r="G10" s="36" t="str">
        <f t="shared" si="2"/>
        <v>1M</v>
      </c>
      <c r="H10" s="36">
        <v>2</v>
      </c>
      <c r="I10" s="36" t="s">
        <v>37</v>
      </c>
      <c r="J10" s="36" t="str">
        <f t="shared" si="0"/>
        <v>Modified Following</v>
      </c>
      <c r="K10" s="36" t="b">
        <f t="shared" si="0"/>
        <v>1</v>
      </c>
      <c r="L10" s="36" t="s">
        <v>219</v>
      </c>
      <c r="M10" s="36"/>
      <c r="N10" s="36"/>
      <c r="O10" s="36"/>
      <c r="P10" s="36">
        <f t="shared" si="1"/>
        <v>7</v>
      </c>
    </row>
    <row r="11" spans="1:16" ht="15.75" thickBot="1" x14ac:dyDescent="0.3">
      <c r="A11" s="29" t="s">
        <v>196</v>
      </c>
      <c r="C11" s="42" t="str">
        <f>_xll.qlDepositRateHelper2("OIS_"&amp;E11,F11,G11,H11,I11,J11,K11,L11)</f>
        <v>OIS_2M#0004</v>
      </c>
      <c r="D11" s="41"/>
      <c r="E11" s="36" t="str">
        <f>+Input!A10</f>
        <v>2M</v>
      </c>
      <c r="F11" s="40">
        <f>VLOOKUP($E11,Input!$A$3:$AA$41,7,FALSE)/100</f>
        <v>-1.2800000000000001E-3</v>
      </c>
      <c r="G11" s="36" t="str">
        <f t="shared" si="2"/>
        <v>2M</v>
      </c>
      <c r="H11" s="36">
        <v>2</v>
      </c>
      <c r="I11" s="36" t="s">
        <v>37</v>
      </c>
      <c r="J11" s="36" t="str">
        <f t="shared" si="0"/>
        <v>Modified Following</v>
      </c>
      <c r="K11" s="36" t="b">
        <f t="shared" si="0"/>
        <v>1</v>
      </c>
      <c r="L11" s="36" t="s">
        <v>219</v>
      </c>
      <c r="M11" s="36"/>
      <c r="N11" s="36"/>
      <c r="O11" s="36"/>
      <c r="P11" s="36">
        <f t="shared" si="1"/>
        <v>8</v>
      </c>
    </row>
    <row r="12" spans="1:16" ht="15.75" thickBot="1" x14ac:dyDescent="0.3">
      <c r="A12" s="29" t="s">
        <v>197</v>
      </c>
      <c r="C12" s="42" t="str">
        <f>_xll.qlDepositRateHelper2("OIS_"&amp;E12,F12,G12,H12,I12,J12,K12,L12)</f>
        <v>OIS_3M#0004</v>
      </c>
      <c r="D12" s="41"/>
      <c r="E12" s="36" t="str">
        <f>+Input!A11</f>
        <v>3M</v>
      </c>
      <c r="F12" s="40">
        <f>VLOOKUP($E12,Input!$A$3:$AA$41,7,FALSE)/100</f>
        <v>-1.2999999999999999E-3</v>
      </c>
      <c r="G12" s="36" t="str">
        <f t="shared" si="2"/>
        <v>3M</v>
      </c>
      <c r="H12" s="36">
        <v>2</v>
      </c>
      <c r="I12" s="36" t="s">
        <v>37</v>
      </c>
      <c r="J12" s="36" t="str">
        <f t="shared" si="0"/>
        <v>Modified Following</v>
      </c>
      <c r="K12" s="36" t="b">
        <f t="shared" si="0"/>
        <v>1</v>
      </c>
      <c r="L12" s="36" t="s">
        <v>219</v>
      </c>
      <c r="M12" s="36"/>
      <c r="N12" s="36"/>
      <c r="O12" s="36"/>
      <c r="P12" s="36">
        <f t="shared" si="1"/>
        <v>9</v>
      </c>
    </row>
    <row r="13" spans="1:16" ht="15.75" thickBot="1" x14ac:dyDescent="0.3">
      <c r="A13" s="29" t="s">
        <v>198</v>
      </c>
      <c r="C13" s="42" t="str">
        <f>_xll.qlDepositRateHelper2("OIS_"&amp;E13,F13,G13,H13,I13,J13,K13,L13)</f>
        <v>OIS_4M#0004</v>
      </c>
      <c r="D13" s="41"/>
      <c r="E13" s="36" t="str">
        <f>+Input!A12</f>
        <v>4M</v>
      </c>
      <c r="F13" s="40">
        <f>VLOOKUP($E13,Input!$A$3:$AA$41,7,FALSE)/100</f>
        <v>-1.33E-3</v>
      </c>
      <c r="G13" s="36" t="str">
        <f t="shared" si="2"/>
        <v>4M</v>
      </c>
      <c r="H13" s="36">
        <v>2</v>
      </c>
      <c r="I13" s="36" t="s">
        <v>37</v>
      </c>
      <c r="J13" s="36" t="str">
        <f t="shared" si="0"/>
        <v>Modified Following</v>
      </c>
      <c r="K13" s="36" t="b">
        <f t="shared" si="0"/>
        <v>1</v>
      </c>
      <c r="L13" s="36" t="s">
        <v>219</v>
      </c>
      <c r="M13" s="36"/>
      <c r="N13" s="36"/>
      <c r="O13" s="36"/>
      <c r="P13" s="36">
        <f t="shared" si="1"/>
        <v>10</v>
      </c>
    </row>
    <row r="14" spans="1:16" ht="15.75" thickBot="1" x14ac:dyDescent="0.3">
      <c r="A14" s="29" t="s">
        <v>199</v>
      </c>
      <c r="C14" s="42" t="str">
        <f>_xll.qlDepositRateHelper2("OIS_"&amp;E14,F14,G14,H14,I14,J14,K14,L14)</f>
        <v>OIS_5M#0004</v>
      </c>
      <c r="D14" s="41"/>
      <c r="E14" s="36" t="str">
        <f>+Input!A13</f>
        <v>5M</v>
      </c>
      <c r="F14" s="40">
        <f>VLOOKUP($E14,Input!$A$3:$AA$41,7,FALSE)/100</f>
        <v>-1.32E-3</v>
      </c>
      <c r="G14" s="36" t="str">
        <f t="shared" si="2"/>
        <v>5M</v>
      </c>
      <c r="H14" s="36">
        <v>2</v>
      </c>
      <c r="I14" s="36" t="s">
        <v>37</v>
      </c>
      <c r="J14" s="36" t="str">
        <f t="shared" si="0"/>
        <v>Modified Following</v>
      </c>
      <c r="K14" s="36" t="b">
        <f t="shared" si="0"/>
        <v>1</v>
      </c>
      <c r="L14" s="36" t="s">
        <v>219</v>
      </c>
      <c r="M14" s="36"/>
      <c r="N14" s="36"/>
      <c r="O14" s="36"/>
      <c r="P14" s="36">
        <f t="shared" si="1"/>
        <v>11</v>
      </c>
    </row>
    <row r="15" spans="1:16" ht="15.75" thickBot="1" x14ac:dyDescent="0.3">
      <c r="A15" s="29" t="s">
        <v>174</v>
      </c>
      <c r="C15" s="42" t="str">
        <f>_xll.qlDepositRateHelper2("OIS_"&amp;E15,F15,G15,H15,I15,J15,K15,L15)</f>
        <v>OIS_6M#0004</v>
      </c>
      <c r="D15" s="41"/>
      <c r="E15" s="36" t="str">
        <f>+Input!A14</f>
        <v>6M</v>
      </c>
      <c r="F15" s="40">
        <f>VLOOKUP($E15,Input!$A$3:$AA$41,7,FALSE)/100</f>
        <v>-1.34E-3</v>
      </c>
      <c r="G15" s="36" t="str">
        <f t="shared" si="2"/>
        <v>6M</v>
      </c>
      <c r="H15" s="36">
        <v>2</v>
      </c>
      <c r="I15" s="36" t="s">
        <v>37</v>
      </c>
      <c r="J15" s="36" t="str">
        <f t="shared" si="0"/>
        <v>Modified Following</v>
      </c>
      <c r="K15" s="36" t="b">
        <f t="shared" si="0"/>
        <v>1</v>
      </c>
      <c r="L15" s="36" t="s">
        <v>219</v>
      </c>
      <c r="M15" s="36"/>
      <c r="N15" s="36"/>
      <c r="O15" s="36"/>
      <c r="P15" s="36">
        <f t="shared" si="1"/>
        <v>12</v>
      </c>
    </row>
    <row r="16" spans="1:16" ht="15.75" thickBot="1" x14ac:dyDescent="0.3">
      <c r="A16" s="30" t="s">
        <v>175</v>
      </c>
      <c r="C16" s="42" t="str">
        <f>_xll.qlDepositRateHelper2("OIS_"&amp;E16,F16,G16,H16,I16,J16,K16,L16)</f>
        <v>OIS_7M#0004</v>
      </c>
      <c r="D16" s="41"/>
      <c r="E16" s="36" t="str">
        <f>+Input!A15</f>
        <v>7M</v>
      </c>
      <c r="F16" s="40">
        <f>VLOOKUP($E16,Input!$A$3:$AA$41,7,FALSE)/100</f>
        <v>-1.3600000000000001E-3</v>
      </c>
      <c r="G16" s="36" t="str">
        <f t="shared" si="2"/>
        <v>7M</v>
      </c>
      <c r="H16" s="36">
        <v>2</v>
      </c>
      <c r="I16" s="36" t="s">
        <v>37</v>
      </c>
      <c r="J16" s="36" t="str">
        <f t="shared" si="0"/>
        <v>Modified Following</v>
      </c>
      <c r="K16" s="36" t="b">
        <f t="shared" si="0"/>
        <v>1</v>
      </c>
      <c r="L16" s="36" t="s">
        <v>219</v>
      </c>
      <c r="M16" s="36"/>
      <c r="N16" s="36"/>
      <c r="O16" s="36"/>
      <c r="P16" s="36">
        <f t="shared" si="1"/>
        <v>13</v>
      </c>
    </row>
    <row r="17" spans="1:16" ht="15.75" thickBot="1" x14ac:dyDescent="0.3">
      <c r="A17" s="29" t="s">
        <v>176</v>
      </c>
      <c r="C17" s="42" t="str">
        <f>_xll.qlDepositRateHelper2("OIS_"&amp;E17,F17,G17,H17,I17,J17,K17,L17)</f>
        <v>OIS_8M#0004</v>
      </c>
      <c r="D17" s="41"/>
      <c r="E17" s="36" t="str">
        <f>+Input!A16</f>
        <v>8M</v>
      </c>
      <c r="F17" s="40">
        <f>VLOOKUP($E17,Input!$A$3:$AA$41,7,FALSE)/100</f>
        <v>-1.3700000000000001E-3</v>
      </c>
      <c r="G17" s="36" t="str">
        <f t="shared" si="2"/>
        <v>8M</v>
      </c>
      <c r="H17" s="36">
        <v>2</v>
      </c>
      <c r="I17" s="36" t="s">
        <v>37</v>
      </c>
      <c r="J17" s="36" t="str">
        <f t="shared" si="0"/>
        <v>Modified Following</v>
      </c>
      <c r="K17" s="36" t="b">
        <f t="shared" si="0"/>
        <v>1</v>
      </c>
      <c r="L17" s="36" t="s">
        <v>219</v>
      </c>
      <c r="M17" s="36"/>
      <c r="N17" s="36"/>
      <c r="O17" s="36"/>
      <c r="P17" s="36">
        <f t="shared" si="1"/>
        <v>14</v>
      </c>
    </row>
    <row r="18" spans="1:16" x14ac:dyDescent="0.25">
      <c r="A18" s="26"/>
      <c r="C18" s="42" t="str">
        <f>_xll.qlDepositRateHelper2("OIS_"&amp;E18,F18,G18,H18,I18,J18,K18,L18)</f>
        <v>OIS_9M#0004</v>
      </c>
      <c r="D18" s="41"/>
      <c r="E18" s="36" t="str">
        <f>+Input!A17</f>
        <v>9M</v>
      </c>
      <c r="F18" s="40">
        <f>VLOOKUP($E18,Input!$A$3:$AA$41,7,FALSE)/100</f>
        <v>-1.3700000000000001E-3</v>
      </c>
      <c r="G18" s="36" t="str">
        <f t="shared" si="2"/>
        <v>9M</v>
      </c>
      <c r="H18" s="36">
        <v>2</v>
      </c>
      <c r="I18" s="36" t="s">
        <v>37</v>
      </c>
      <c r="J18" s="36" t="str">
        <f t="shared" si="0"/>
        <v>Modified Following</v>
      </c>
      <c r="K18" s="36" t="b">
        <f t="shared" si="0"/>
        <v>1</v>
      </c>
      <c r="L18" s="36" t="s">
        <v>219</v>
      </c>
      <c r="M18" s="36"/>
      <c r="N18" s="36"/>
      <c r="O18" s="36"/>
      <c r="P18" s="36">
        <f t="shared" si="1"/>
        <v>15</v>
      </c>
    </row>
    <row r="19" spans="1:16" x14ac:dyDescent="0.25">
      <c r="A19" s="27" t="s">
        <v>159</v>
      </c>
      <c r="C19" s="42" t="str">
        <f>_xll.qlDepositRateHelper2("OIS_"&amp;E19,F19,G19,H19,I19,J19,K19,L19)</f>
        <v>OIS_10M#0004</v>
      </c>
      <c r="D19" s="41"/>
      <c r="E19" s="36" t="str">
        <f>+Input!A18</f>
        <v>10M</v>
      </c>
      <c r="F19" s="40">
        <f>VLOOKUP($E19,Input!$A$3:$AA$41,7,FALSE)/100</f>
        <v>-1.3900000000000002E-3</v>
      </c>
      <c r="G19" s="36" t="str">
        <f t="shared" si="2"/>
        <v>10M</v>
      </c>
      <c r="H19" s="36">
        <v>2</v>
      </c>
      <c r="I19" s="36" t="s">
        <v>37</v>
      </c>
      <c r="J19" s="36" t="str">
        <f t="shared" si="0"/>
        <v>Modified Following</v>
      </c>
      <c r="K19" s="36" t="b">
        <f t="shared" si="0"/>
        <v>1</v>
      </c>
      <c r="L19" s="36" t="s">
        <v>219</v>
      </c>
      <c r="M19" s="36"/>
      <c r="N19" s="36"/>
      <c r="O19" s="36"/>
      <c r="P19" s="36">
        <f t="shared" si="1"/>
        <v>16</v>
      </c>
    </row>
    <row r="20" spans="1:16" x14ac:dyDescent="0.25">
      <c r="A20" s="26"/>
      <c r="C20" s="42" t="str">
        <f>_xll.qlDepositRateHelper2("OIS_"&amp;E20,F20,G20,H20,I20,J20,K20,L20)</f>
        <v>OIS_11M#0004</v>
      </c>
      <c r="D20" s="41"/>
      <c r="E20" s="36" t="str">
        <f>+Input!A19</f>
        <v>11M</v>
      </c>
      <c r="F20" s="40">
        <f>VLOOKUP($E20,Input!$A$3:$AA$41,7,FALSE)/100</f>
        <v>-1.3900000000000002E-3</v>
      </c>
      <c r="G20" s="36" t="str">
        <f t="shared" si="2"/>
        <v>11M</v>
      </c>
      <c r="H20" s="36">
        <v>2</v>
      </c>
      <c r="I20" s="36" t="s">
        <v>37</v>
      </c>
      <c r="J20" s="36" t="str">
        <f t="shared" si="0"/>
        <v>Modified Following</v>
      </c>
      <c r="K20" s="36" t="b">
        <f t="shared" si="0"/>
        <v>1</v>
      </c>
      <c r="L20" s="36" t="s">
        <v>219</v>
      </c>
      <c r="M20" s="36"/>
      <c r="N20" s="36"/>
      <c r="O20" s="36"/>
      <c r="P20" s="36">
        <f t="shared" si="1"/>
        <v>17</v>
      </c>
    </row>
    <row r="21" spans="1:16" x14ac:dyDescent="0.25">
      <c r="A21" s="31" t="s">
        <v>200</v>
      </c>
      <c r="C21" s="42" t="str">
        <f>_xll.qlDepositRateHelper2("OIS_"&amp;E21,F21,G21,H21,I21,J21,K21,L21)</f>
        <v>OIS_1Y#0004</v>
      </c>
      <c r="D21" s="41"/>
      <c r="E21" s="36" t="str">
        <f>+Input!A20</f>
        <v>1Y</v>
      </c>
      <c r="F21" s="40">
        <f>VLOOKUP($E21,Input!$A$3:$AA$41,7,FALSE)/100</f>
        <v>-1.4000000000000002E-3</v>
      </c>
      <c r="G21" s="36" t="str">
        <f t="shared" si="2"/>
        <v>1Y</v>
      </c>
      <c r="H21" s="36">
        <v>2</v>
      </c>
      <c r="I21" s="36" t="s">
        <v>37</v>
      </c>
      <c r="J21" s="36" t="str">
        <f t="shared" si="0"/>
        <v>Modified Following</v>
      </c>
      <c r="K21" s="36" t="b">
        <f t="shared" si="0"/>
        <v>1</v>
      </c>
      <c r="L21" s="36" t="s">
        <v>219</v>
      </c>
      <c r="M21" s="36"/>
      <c r="N21" s="36"/>
      <c r="O21" s="36"/>
      <c r="P21" s="36">
        <f t="shared" si="1"/>
        <v>18</v>
      </c>
    </row>
    <row r="22" spans="1:16" x14ac:dyDescent="0.25">
      <c r="A22" s="26"/>
    </row>
    <row r="23" spans="1:16" x14ac:dyDescent="0.25">
      <c r="A23" s="27" t="s">
        <v>161</v>
      </c>
    </row>
    <row r="24" spans="1:16" x14ac:dyDescent="0.25">
      <c r="A24" s="26"/>
    </row>
    <row r="25" spans="1:16" x14ac:dyDescent="0.25">
      <c r="A25" s="31" t="s">
        <v>178</v>
      </c>
    </row>
    <row r="26" spans="1:16" x14ac:dyDescent="0.25">
      <c r="A26" s="26"/>
    </row>
    <row r="27" spans="1:16" x14ac:dyDescent="0.25">
      <c r="A27" s="32" t="s">
        <v>163</v>
      </c>
    </row>
    <row r="28" spans="1:16" x14ac:dyDescent="0.25">
      <c r="A28" s="33" t="s">
        <v>179</v>
      </c>
      <c r="B28" s="34" t="s">
        <v>180</v>
      </c>
    </row>
    <row r="29" spans="1:16" x14ac:dyDescent="0.25">
      <c r="A29" s="33" t="s">
        <v>201</v>
      </c>
      <c r="B29" s="34" t="s">
        <v>202</v>
      </c>
    </row>
    <row r="30" spans="1:16" x14ac:dyDescent="0.25">
      <c r="A30" s="33" t="s">
        <v>203</v>
      </c>
      <c r="B30" s="34" t="s">
        <v>204</v>
      </c>
    </row>
    <row r="31" spans="1:16" x14ac:dyDescent="0.25">
      <c r="A31" s="33" t="s">
        <v>205</v>
      </c>
      <c r="B31" s="34" t="s">
        <v>206</v>
      </c>
    </row>
    <row r="32" spans="1:16" x14ac:dyDescent="0.25">
      <c r="A32" s="33" t="s">
        <v>207</v>
      </c>
      <c r="B32" s="34" t="s">
        <v>208</v>
      </c>
    </row>
    <row r="33" spans="1:2" x14ac:dyDescent="0.25">
      <c r="A33" s="33" t="s">
        <v>209</v>
      </c>
      <c r="B33" s="34" t="s">
        <v>210</v>
      </c>
    </row>
    <row r="34" spans="1:2" ht="28.5" x14ac:dyDescent="0.25">
      <c r="A34" s="33" t="s">
        <v>211</v>
      </c>
      <c r="B34" s="34" t="s">
        <v>212</v>
      </c>
    </row>
    <row r="35" spans="1:2" x14ac:dyDescent="0.25">
      <c r="A35" s="33" t="s">
        <v>213</v>
      </c>
      <c r="B35" s="34" t="s">
        <v>214</v>
      </c>
    </row>
    <row r="36" spans="1:2" x14ac:dyDescent="0.25">
      <c r="A36" s="33" t="s">
        <v>183</v>
      </c>
      <c r="B36" s="34" t="s">
        <v>184</v>
      </c>
    </row>
    <row r="37" spans="1:2" x14ac:dyDescent="0.25">
      <c r="A37" s="33" t="s">
        <v>166</v>
      </c>
      <c r="B37" s="34" t="s">
        <v>167</v>
      </c>
    </row>
    <row r="38" spans="1:2" x14ac:dyDescent="0.25">
      <c r="A38" s="33" t="s">
        <v>185</v>
      </c>
      <c r="B38" s="34" t="s">
        <v>186</v>
      </c>
    </row>
  </sheetData>
  <mergeCells count="1">
    <mergeCell ref="E1:O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C1" sqref="C1:M3"/>
    </sheetView>
  </sheetViews>
  <sheetFormatPr defaultRowHeight="15" x14ac:dyDescent="0.25"/>
  <cols>
    <col min="1" max="1" width="59.42578125" bestFit="1" customWidth="1"/>
    <col min="2" max="2" width="28.85546875" bestFit="1" customWidth="1"/>
    <col min="3" max="3" width="19.7109375" bestFit="1" customWidth="1"/>
    <col min="4" max="4" width="6.42578125" bestFit="1" customWidth="1"/>
    <col min="5" max="5" width="8.5703125" bestFit="1" customWidth="1"/>
    <col min="6" max="6" width="9.28515625" customWidth="1"/>
    <col min="7" max="7" width="6.140625" bestFit="1" customWidth="1"/>
    <col min="8" max="8" width="9.85546875" bestFit="1" customWidth="1"/>
    <col min="9" max="9" width="18" bestFit="1" customWidth="1"/>
    <col min="10" max="10" width="16.7109375" bestFit="1" customWidth="1"/>
    <col min="11" max="11" width="10.85546875" bestFit="1" customWidth="1"/>
    <col min="12" max="12" width="7.140625" bestFit="1" customWidth="1"/>
    <col min="13" max="13" width="10" bestFit="1" customWidth="1"/>
  </cols>
  <sheetData>
    <row r="1" spans="1:13" ht="18.75" x14ac:dyDescent="0.3">
      <c r="E1" s="47" t="s">
        <v>236</v>
      </c>
      <c r="F1" s="47"/>
      <c r="G1" s="47"/>
      <c r="H1" s="47"/>
      <c r="I1" s="47"/>
      <c r="J1" s="47"/>
      <c r="K1" s="47"/>
      <c r="L1" s="47"/>
      <c r="M1" s="47"/>
    </row>
    <row r="2" spans="1:13" x14ac:dyDescent="0.25">
      <c r="H2" s="43" t="s">
        <v>216</v>
      </c>
    </row>
    <row r="3" spans="1:13" ht="15.75" thickBot="1" x14ac:dyDescent="0.3">
      <c r="A3" s="27" t="s">
        <v>220</v>
      </c>
      <c r="C3" s="42" t="s">
        <v>215</v>
      </c>
      <c r="D3" s="41" t="s">
        <v>189</v>
      </c>
      <c r="E3" s="39" t="str">
        <f t="array" ref="E3:M3">TRANSPOSE(A26:A34)</f>
        <v>ObjectId</v>
      </c>
      <c r="F3" s="39" t="str">
        <v>SettlDays</v>
      </c>
      <c r="G3" s="39" t="str">
        <v>Tenor</v>
      </c>
      <c r="H3" s="39" t="str">
        <v>FixedRate</v>
      </c>
      <c r="I3" s="39" t="str">
        <v>ONIndex</v>
      </c>
      <c r="J3" s="39" t="str">
        <v>DiscountingCurve</v>
      </c>
      <c r="K3" s="39" t="str">
        <v>Permanent</v>
      </c>
      <c r="L3" s="39" t="str">
        <v>Trigger</v>
      </c>
      <c r="M3" s="39" t="str">
        <v>Overwrite</v>
      </c>
    </row>
    <row r="4" spans="1:13" ht="15.75" thickBot="1" x14ac:dyDescent="0.3">
      <c r="A4" s="28"/>
      <c r="C4" s="36" t="str">
        <f>_xll.qlOISRateHelper("OIS_Swap_"&amp;E4,F4,G4,H4,I4)</f>
        <v>OIS_Swap_15M#0005</v>
      </c>
      <c r="D4" s="41" t="str">
        <f>_xll.ohRangeRetrieveError(C4)</f>
        <v/>
      </c>
      <c r="E4" s="36" t="str">
        <f>+Input!A21</f>
        <v>15M</v>
      </c>
      <c r="F4" s="46">
        <v>2</v>
      </c>
      <c r="G4" s="36" t="str">
        <f>+E4</f>
        <v>15M</v>
      </c>
      <c r="H4" s="45">
        <f>+VLOOKUP($E4,Input!$A$3:$AA$41,7,FALSE)/100</f>
        <v>-1.4000000000000002E-3</v>
      </c>
      <c r="I4" s="46" t="str">
        <f>+Step2_Index!$B$2</f>
        <v>Index_EONIA#0004</v>
      </c>
      <c r="J4" s="36"/>
      <c r="K4" s="36"/>
      <c r="L4" s="36"/>
      <c r="M4" s="36"/>
    </row>
    <row r="5" spans="1:13" ht="15.75" thickBot="1" x14ac:dyDescent="0.3">
      <c r="A5" s="29" t="s">
        <v>170</v>
      </c>
      <c r="C5" s="36" t="str">
        <f>_xll.qlOISRateHelper("OIS_Swap_"&amp;E5,F5,G5,H5,I5)</f>
        <v>OIS_Swap_18M#0004</v>
      </c>
      <c r="D5" s="41" t="str">
        <f>_xll.ohRangeRetrieveError(C5)</f>
        <v/>
      </c>
      <c r="E5" s="36" t="str">
        <f>+Input!A22</f>
        <v>18M</v>
      </c>
      <c r="F5" s="46">
        <v>2</v>
      </c>
      <c r="G5" s="36" t="str">
        <f t="shared" ref="G5:G25" si="0">+E5</f>
        <v>18M</v>
      </c>
      <c r="H5" s="45">
        <f>+VLOOKUP($E5,Input!$A$3:$AA$41,7,FALSE)/100</f>
        <v>-1.3700000000000001E-3</v>
      </c>
      <c r="I5" s="46" t="str">
        <f>+Step2_Index!$B$2</f>
        <v>Index_EONIA#0004</v>
      </c>
      <c r="J5" s="36"/>
      <c r="K5" s="36"/>
      <c r="L5" s="36"/>
      <c r="M5" s="36"/>
    </row>
    <row r="6" spans="1:13" ht="15.75" thickBot="1" x14ac:dyDescent="0.3">
      <c r="A6" s="30" t="s">
        <v>221</v>
      </c>
      <c r="C6" s="36" t="str">
        <f>_xll.qlOISRateHelper("OIS_Swap_"&amp;E6,F6,G6,H6,I6)</f>
        <v>OIS_Swap_21M#0004</v>
      </c>
      <c r="D6" s="41" t="str">
        <f>_xll.ohRangeRetrieveError(C6)</f>
        <v/>
      </c>
      <c r="E6" s="36" t="str">
        <f>+Input!A23</f>
        <v>21M</v>
      </c>
      <c r="F6" s="46">
        <v>2</v>
      </c>
      <c r="G6" s="36" t="str">
        <f t="shared" si="0"/>
        <v>21M</v>
      </c>
      <c r="H6" s="45">
        <f>+VLOOKUP($E6,Input!$A$3:$AA$41,7,FALSE)/100</f>
        <v>-1.32E-3</v>
      </c>
      <c r="I6" s="46" t="str">
        <f>+Step2_Index!$B$2</f>
        <v>Index_EONIA#0004</v>
      </c>
      <c r="J6" s="36"/>
      <c r="K6" s="36"/>
      <c r="L6" s="36"/>
      <c r="M6" s="36"/>
    </row>
    <row r="7" spans="1:13" ht="15.75" thickBot="1" x14ac:dyDescent="0.3">
      <c r="A7" s="29" t="s">
        <v>172</v>
      </c>
      <c r="C7" s="36" t="str">
        <f>_xll.qlOISRateHelper("OIS_Swap_"&amp;E7,F7,G7,H7,I7)</f>
        <v>OIS_Swap_2Y#0002</v>
      </c>
      <c r="D7" s="41" t="str">
        <f>_xll.ohRangeRetrieveError(C7)</f>
        <v/>
      </c>
      <c r="E7" s="36" t="str">
        <f>+Input!A24</f>
        <v>2Y</v>
      </c>
      <c r="F7" s="46">
        <v>2</v>
      </c>
      <c r="G7" s="36" t="str">
        <f t="shared" si="0"/>
        <v>2Y</v>
      </c>
      <c r="H7" s="45">
        <f>+VLOOKUP($E7,Input!$A$3:$AA$41,7,FALSE)/100</f>
        <v>-1.23E-3</v>
      </c>
      <c r="I7" s="46" t="str">
        <f>+Step2_Index!$B$2</f>
        <v>Index_EONIA#0004</v>
      </c>
      <c r="J7" s="36"/>
      <c r="K7" s="36"/>
      <c r="L7" s="36"/>
      <c r="M7" s="36"/>
    </row>
    <row r="8" spans="1:13" ht="15.75" thickBot="1" x14ac:dyDescent="0.3">
      <c r="A8" s="29" t="s">
        <v>222</v>
      </c>
      <c r="C8" s="36" t="str">
        <f>_xll.qlOISRateHelper("OIS_Swap_"&amp;E8,F8,G8,H8,I8)</f>
        <v>OIS_Swap_3Y#0004</v>
      </c>
      <c r="D8" s="41" t="str">
        <f>_xll.ohRangeRetrieveError(C8)</f>
        <v/>
      </c>
      <c r="E8" s="36" t="str">
        <f>+Input!A25</f>
        <v>3Y</v>
      </c>
      <c r="F8" s="46">
        <v>2</v>
      </c>
      <c r="G8" s="36" t="str">
        <f t="shared" si="0"/>
        <v>3Y</v>
      </c>
      <c r="H8" s="45">
        <f>+VLOOKUP($E8,Input!$A$3:$AA$41,7,FALSE)/100</f>
        <v>-6.3000000000000003E-4</v>
      </c>
      <c r="I8" s="46" t="str">
        <f>+Step2_Index!$B$2</f>
        <v>Index_EONIA#0004</v>
      </c>
      <c r="J8" s="36"/>
      <c r="K8" s="36"/>
      <c r="L8" s="36"/>
      <c r="M8" s="36"/>
    </row>
    <row r="9" spans="1:13" ht="15.75" thickBot="1" x14ac:dyDescent="0.3">
      <c r="A9" s="29" t="s">
        <v>194</v>
      </c>
      <c r="C9" s="36" t="str">
        <f>_xll.qlOISRateHelper("OIS_Swap_"&amp;E9,F9,G9,H9,I9)</f>
        <v>OIS_Swap_4Y#0004</v>
      </c>
      <c r="D9" s="41" t="str">
        <f>_xll.ohRangeRetrieveError(C9)</f>
        <v/>
      </c>
      <c r="E9" s="36" t="str">
        <f>+Input!A26</f>
        <v>4Y</v>
      </c>
      <c r="F9" s="46">
        <v>2</v>
      </c>
      <c r="G9" s="36" t="str">
        <f t="shared" si="0"/>
        <v>4Y</v>
      </c>
      <c r="H9" s="45">
        <f>+VLOOKUP($E9,Input!$A$3:$AA$41,7,FALSE)/100</f>
        <v>2.7E-4</v>
      </c>
      <c r="I9" s="46" t="str">
        <f>+Step2_Index!$B$2</f>
        <v>Index_EONIA#0004</v>
      </c>
      <c r="J9" s="36"/>
      <c r="K9" s="36"/>
      <c r="L9" s="36"/>
      <c r="M9" s="36"/>
    </row>
    <row r="10" spans="1:13" ht="15.75" thickBot="1" x14ac:dyDescent="0.3">
      <c r="A10" s="29" t="s">
        <v>223</v>
      </c>
      <c r="C10" s="36" t="str">
        <f>_xll.qlOISRateHelper("OIS_Swap_"&amp;E10,F10,G10,H10,I10)</f>
        <v>OIS_Swap_5Y#0004</v>
      </c>
      <c r="D10" s="41" t="str">
        <f>_xll.ohRangeRetrieveError(C10)</f>
        <v/>
      </c>
      <c r="E10" s="36" t="str">
        <f>+Input!A27</f>
        <v>5Y</v>
      </c>
      <c r="F10" s="46">
        <v>2</v>
      </c>
      <c r="G10" s="36" t="str">
        <f t="shared" si="0"/>
        <v>5Y</v>
      </c>
      <c r="H10" s="45">
        <f>+VLOOKUP($E10,Input!$A$3:$AA$41,7,FALSE)/100</f>
        <v>1.3800000000000002E-3</v>
      </c>
      <c r="I10" s="46" t="str">
        <f>+Step2_Index!$B$2</f>
        <v>Index_EONIA#0004</v>
      </c>
      <c r="J10" s="36"/>
      <c r="K10" s="36"/>
      <c r="L10" s="36"/>
      <c r="M10" s="36"/>
    </row>
    <row r="11" spans="1:13" ht="15.75" thickBot="1" x14ac:dyDescent="0.3">
      <c r="A11" s="29" t="s">
        <v>224</v>
      </c>
      <c r="C11" s="36" t="str">
        <f>_xll.qlOISRateHelper("OIS_Swap_"&amp;E11,F11,G11,H11,I11)</f>
        <v>OIS_Swap_6Y#0004</v>
      </c>
      <c r="D11" s="41" t="str">
        <f>_xll.ohRangeRetrieveError(C11)</f>
        <v/>
      </c>
      <c r="E11" s="36" t="str">
        <f>+Input!A28</f>
        <v>6Y</v>
      </c>
      <c r="F11" s="46">
        <v>2</v>
      </c>
      <c r="G11" s="36" t="str">
        <f t="shared" si="0"/>
        <v>6Y</v>
      </c>
      <c r="H11" s="45">
        <f>+VLOOKUP($E11,Input!$A$3:$AA$41,7,FALSE)/100</f>
        <v>2.6199999999999999E-3</v>
      </c>
      <c r="I11" s="46" t="str">
        <f>+Step2_Index!$B$2</f>
        <v>Index_EONIA#0004</v>
      </c>
      <c r="J11" s="36"/>
      <c r="K11" s="36"/>
      <c r="L11" s="36"/>
      <c r="M11" s="36"/>
    </row>
    <row r="12" spans="1:13" ht="15.75" thickBot="1" x14ac:dyDescent="0.3">
      <c r="A12" s="29" t="s">
        <v>225</v>
      </c>
      <c r="C12" s="36" t="str">
        <f>_xll.qlOISRateHelper("OIS_Swap_"&amp;E12,F12,G12,H12,I12)</f>
        <v>OIS_Swap_7Y#0004</v>
      </c>
      <c r="D12" s="41" t="str">
        <f>_xll.ohRangeRetrieveError(C12)</f>
        <v/>
      </c>
      <c r="E12" s="36" t="str">
        <f>+Input!A29</f>
        <v>7Y</v>
      </c>
      <c r="F12" s="46">
        <v>2</v>
      </c>
      <c r="G12" s="36" t="str">
        <f t="shared" si="0"/>
        <v>7Y</v>
      </c>
      <c r="H12" s="45">
        <f>+VLOOKUP($E12,Input!$A$3:$AA$41,7,FALSE)/100</f>
        <v>3.9100000000000003E-3</v>
      </c>
      <c r="I12" s="46" t="str">
        <f>+Step2_Index!$B$2</f>
        <v>Index_EONIA#0004</v>
      </c>
      <c r="J12" s="36"/>
      <c r="K12" s="36"/>
      <c r="L12" s="36"/>
      <c r="M12" s="36"/>
    </row>
    <row r="13" spans="1:13" ht="15.75" thickBot="1" x14ac:dyDescent="0.3">
      <c r="A13" s="29" t="s">
        <v>174</v>
      </c>
      <c r="C13" s="36" t="str">
        <f>_xll.qlOISRateHelper("OIS_Swap_"&amp;E13,F13,G13,H13,I13)</f>
        <v>OIS_Swap_8Y#0004</v>
      </c>
      <c r="D13" s="41" t="str">
        <f>_xll.ohRangeRetrieveError(C13)</f>
        <v/>
      </c>
      <c r="E13" s="36" t="str">
        <f>+Input!A30</f>
        <v>8Y</v>
      </c>
      <c r="F13" s="46">
        <v>2</v>
      </c>
      <c r="G13" s="36" t="str">
        <f t="shared" si="0"/>
        <v>8Y</v>
      </c>
      <c r="H13" s="45">
        <f>+VLOOKUP($E13,Input!$A$3:$AA$41,7,FALSE)/100</f>
        <v>5.1500000000000001E-3</v>
      </c>
      <c r="I13" s="46" t="str">
        <f>+Step2_Index!$B$2</f>
        <v>Index_EONIA#0004</v>
      </c>
      <c r="J13" s="36"/>
      <c r="K13" s="36"/>
      <c r="L13" s="36"/>
      <c r="M13" s="36"/>
    </row>
    <row r="14" spans="1:13" ht="15.75" thickBot="1" x14ac:dyDescent="0.3">
      <c r="A14" s="30" t="s">
        <v>175</v>
      </c>
      <c r="C14" s="36" t="str">
        <f>_xll.qlOISRateHelper("OIS_Swap_"&amp;E14,F14,G14,H14,I14)</f>
        <v>OIS_Swap_9Y#0004</v>
      </c>
      <c r="D14" s="41" t="str">
        <f>_xll.ohRangeRetrieveError(C14)</f>
        <v/>
      </c>
      <c r="E14" s="36" t="str">
        <f>+Input!A31</f>
        <v>9Y</v>
      </c>
      <c r="F14" s="46">
        <v>2</v>
      </c>
      <c r="G14" s="36" t="str">
        <f t="shared" si="0"/>
        <v>9Y</v>
      </c>
      <c r="H14" s="45">
        <f>+VLOOKUP($E14,Input!$A$3:$AA$41,7,FALSE)/100</f>
        <v>6.3E-3</v>
      </c>
      <c r="I14" s="46" t="str">
        <f>+Step2_Index!$B$2</f>
        <v>Index_EONIA#0004</v>
      </c>
      <c r="J14" s="36"/>
      <c r="K14" s="36"/>
      <c r="L14" s="36"/>
      <c r="M14" s="36"/>
    </row>
    <row r="15" spans="1:13" ht="15.75" thickBot="1" x14ac:dyDescent="0.3">
      <c r="A15" s="29" t="s">
        <v>176</v>
      </c>
      <c r="C15" s="36" t="str">
        <f>_xll.qlOISRateHelper("OIS_Swap_"&amp;E15,F15,G15,H15,I15)</f>
        <v>OIS_Swap_10Y#0004</v>
      </c>
      <c r="D15" s="41" t="str">
        <f>_xll.ohRangeRetrieveError(C15)</f>
        <v/>
      </c>
      <c r="E15" s="36" t="str">
        <f>+Input!A32</f>
        <v>10Y</v>
      </c>
      <c r="F15" s="46">
        <v>2</v>
      </c>
      <c r="G15" s="36" t="str">
        <f t="shared" si="0"/>
        <v>10Y</v>
      </c>
      <c r="H15" s="45">
        <f>+VLOOKUP($E15,Input!$A$3:$AA$41,7,FALSE)/100</f>
        <v>7.3200000000000001E-3</v>
      </c>
      <c r="I15" s="46" t="str">
        <f>+Step2_Index!$B$2</f>
        <v>Index_EONIA#0004</v>
      </c>
      <c r="J15" s="36"/>
      <c r="K15" s="36"/>
      <c r="L15" s="36"/>
      <c r="M15" s="36"/>
    </row>
    <row r="16" spans="1:13" x14ac:dyDescent="0.25">
      <c r="A16" s="26"/>
      <c r="C16" s="36" t="str">
        <f>_xll.qlOISRateHelper("OIS_Swap_"&amp;E16,F16,G16,H16,I16)</f>
        <v>OIS_Swap_11Y#0004</v>
      </c>
      <c r="D16" s="41" t="str">
        <f>_xll.ohRangeRetrieveError(C16)</f>
        <v/>
      </c>
      <c r="E16" s="36" t="str">
        <f>+Input!A33</f>
        <v>11Y</v>
      </c>
      <c r="F16" s="46">
        <v>2</v>
      </c>
      <c r="G16" s="36" t="str">
        <f t="shared" si="0"/>
        <v>11Y</v>
      </c>
      <c r="H16" s="45">
        <f>+VLOOKUP($E16,Input!$A$3:$AA$41,7,FALSE)/100</f>
        <v>8.2399999999999991E-3</v>
      </c>
      <c r="I16" s="46" t="str">
        <f>+Step2_Index!$B$2</f>
        <v>Index_EONIA#0004</v>
      </c>
      <c r="J16" s="36"/>
      <c r="K16" s="36"/>
      <c r="L16" s="36"/>
      <c r="M16" s="36"/>
    </row>
    <row r="17" spans="1:13" x14ac:dyDescent="0.25">
      <c r="A17" s="27" t="s">
        <v>159</v>
      </c>
      <c r="C17" s="36" t="str">
        <f>_xll.qlOISRateHelper("OIS_Swap_"&amp;E17,F17,G17,H17,I17)</f>
        <v>OIS_Swap_12Y#0004</v>
      </c>
      <c r="D17" s="41" t="str">
        <f>_xll.ohRangeRetrieveError(C17)</f>
        <v/>
      </c>
      <c r="E17" s="36" t="str">
        <f>+Input!A34</f>
        <v>12Y</v>
      </c>
      <c r="F17" s="46">
        <v>2</v>
      </c>
      <c r="G17" s="36" t="str">
        <f t="shared" si="0"/>
        <v>12Y</v>
      </c>
      <c r="H17" s="45">
        <f>+VLOOKUP($E17,Input!$A$3:$AA$41,7,FALSE)/100</f>
        <v>9.0600000000000003E-3</v>
      </c>
      <c r="I17" s="46" t="str">
        <f>+Step2_Index!$B$2</f>
        <v>Index_EONIA#0004</v>
      </c>
      <c r="J17" s="36"/>
      <c r="K17" s="36"/>
      <c r="L17" s="36"/>
      <c r="M17" s="36"/>
    </row>
    <row r="18" spans="1:13" x14ac:dyDescent="0.25">
      <c r="A18" s="26"/>
      <c r="C18" s="36" t="str">
        <f>_xll.qlOISRateHelper("OIS_Swap_"&amp;E18,F18,G18,H18,I18)</f>
        <v>OIS_Swap_15Y#0004</v>
      </c>
      <c r="D18" s="41" t="str">
        <f>_xll.ohRangeRetrieveError(C18)</f>
        <v/>
      </c>
      <c r="E18" s="36" t="str">
        <f>+Input!A35</f>
        <v>15Y</v>
      </c>
      <c r="F18" s="46">
        <v>2</v>
      </c>
      <c r="G18" s="36" t="str">
        <f t="shared" si="0"/>
        <v>15Y</v>
      </c>
      <c r="H18" s="45">
        <f>+VLOOKUP($E18,Input!$A$3:$AA$41,7,FALSE)/100</f>
        <v>1.09E-2</v>
      </c>
      <c r="I18" s="46" t="str">
        <f>+Step2_Index!$B$2</f>
        <v>Index_EONIA#0004</v>
      </c>
      <c r="J18" s="36"/>
      <c r="K18" s="36"/>
      <c r="L18" s="36"/>
      <c r="M18" s="36"/>
    </row>
    <row r="19" spans="1:13" x14ac:dyDescent="0.25">
      <c r="A19" s="31" t="s">
        <v>226</v>
      </c>
      <c r="C19" s="36" t="str">
        <f>_xll.qlOISRateHelper("OIS_Swap_"&amp;E19,F19,G19,H19,I19)</f>
        <v>OIS_Swap_20Y#0004</v>
      </c>
      <c r="D19" s="41" t="str">
        <f>_xll.ohRangeRetrieveError(C19)</f>
        <v/>
      </c>
      <c r="E19" s="36" t="str">
        <f>+Input!A36</f>
        <v>20Y</v>
      </c>
      <c r="F19" s="46">
        <v>2</v>
      </c>
      <c r="G19" s="36" t="str">
        <f t="shared" si="0"/>
        <v>20Y</v>
      </c>
      <c r="H19" s="45">
        <f>+VLOOKUP($E19,Input!$A$3:$AA$41,7,FALSE)/100</f>
        <v>1.2509999999999999E-2</v>
      </c>
      <c r="I19" s="46" t="str">
        <f>+Step2_Index!$B$2</f>
        <v>Index_EONIA#0004</v>
      </c>
      <c r="J19" s="36"/>
      <c r="K19" s="36"/>
      <c r="L19" s="36"/>
      <c r="M19" s="36"/>
    </row>
    <row r="20" spans="1:13" x14ac:dyDescent="0.25">
      <c r="A20" s="26"/>
      <c r="C20" s="36" t="str">
        <f>_xll.qlOISRateHelper("OIS_Swap_"&amp;E20,F20,G20,H20,I20)</f>
        <v>OIS_Swap_25Y#0004</v>
      </c>
      <c r="D20" s="41" t="str">
        <f>_xll.ohRangeRetrieveError(C20)</f>
        <v/>
      </c>
      <c r="E20" s="36" t="str">
        <f>+Input!A37</f>
        <v>25Y</v>
      </c>
      <c r="F20" s="46">
        <v>2</v>
      </c>
      <c r="G20" s="36" t="str">
        <f t="shared" si="0"/>
        <v>25Y</v>
      </c>
      <c r="H20" s="45">
        <f>+VLOOKUP($E20,Input!$A$3:$AA$41,7,FALSE)/100</f>
        <v>1.3049999999999999E-2</v>
      </c>
      <c r="I20" s="46" t="str">
        <f>+Step2_Index!$B$2</f>
        <v>Index_EONIA#0004</v>
      </c>
      <c r="J20" s="36"/>
      <c r="K20" s="36"/>
      <c r="L20" s="36"/>
      <c r="M20" s="36"/>
    </row>
    <row r="21" spans="1:13" x14ac:dyDescent="0.25">
      <c r="A21" s="27" t="s">
        <v>161</v>
      </c>
      <c r="C21" s="36" t="str">
        <f>_xll.qlOISRateHelper("OIS_Swap_"&amp;E21,F21,G21,H21,I21)</f>
        <v>OIS_Swap_30Y#0004</v>
      </c>
      <c r="D21" s="41" t="str">
        <f>_xll.ohRangeRetrieveError(C21)</f>
        <v/>
      </c>
      <c r="E21" s="36" t="str">
        <f>+Input!A38</f>
        <v>30Y</v>
      </c>
      <c r="F21" s="46">
        <v>2</v>
      </c>
      <c r="G21" s="36" t="str">
        <f t="shared" si="0"/>
        <v>30Y</v>
      </c>
      <c r="H21" s="45">
        <f>+VLOOKUP($E21,Input!$A$3:$AA$41,7,FALSE)/100</f>
        <v>1.3309999999999999E-2</v>
      </c>
      <c r="I21" s="46" t="str">
        <f>+Step2_Index!$B$2</f>
        <v>Index_EONIA#0004</v>
      </c>
      <c r="J21" s="36"/>
      <c r="K21" s="36"/>
      <c r="L21" s="36"/>
      <c r="M21" s="36"/>
    </row>
    <row r="22" spans="1:13" x14ac:dyDescent="0.25">
      <c r="A22" s="26"/>
      <c r="C22" s="36" t="str">
        <f>_xll.qlOISRateHelper("OIS_Swap_"&amp;E22,F22,G22,H22,I22)</f>
        <v>OIS_Swap_40Y#0004</v>
      </c>
      <c r="D22" s="41" t="str">
        <f>_xll.ohRangeRetrieveError(C22)</f>
        <v/>
      </c>
      <c r="E22" s="36" t="str">
        <f>+Input!A39</f>
        <v>40Y</v>
      </c>
      <c r="F22" s="46">
        <v>2</v>
      </c>
      <c r="G22" s="36" t="str">
        <f t="shared" si="0"/>
        <v>40Y</v>
      </c>
      <c r="H22" s="45">
        <f>+VLOOKUP($E22,Input!$A$3:$AA$41,7,FALSE)/100</f>
        <v>1.3650000000000001E-2</v>
      </c>
      <c r="I22" s="46" t="str">
        <f>+Step2_Index!$B$2</f>
        <v>Index_EONIA#0004</v>
      </c>
      <c r="J22" s="36"/>
      <c r="K22" s="36"/>
      <c r="L22" s="36"/>
      <c r="M22" s="36"/>
    </row>
    <row r="23" spans="1:13" x14ac:dyDescent="0.25">
      <c r="A23" s="31" t="s">
        <v>178</v>
      </c>
      <c r="C23" s="36" t="str">
        <f>_xll.qlOISRateHelper("OIS_Swap_"&amp;E23,F23,G23,H23,I23)</f>
        <v>OIS_Swap_50Y#0004</v>
      </c>
      <c r="D23" s="41" t="str">
        <f>_xll.ohRangeRetrieveError(C23)</f>
        <v/>
      </c>
      <c r="E23" s="36" t="str">
        <f>+Input!A40</f>
        <v>50Y</v>
      </c>
      <c r="F23" s="46">
        <v>2</v>
      </c>
      <c r="G23" s="36" t="str">
        <f t="shared" si="0"/>
        <v>50Y</v>
      </c>
      <c r="H23" s="45">
        <f>+VLOOKUP($E23,Input!$A$3:$AA$41,7,FALSE)/100</f>
        <v>1.3389999999999999E-2</v>
      </c>
      <c r="I23" s="46" t="str">
        <f>+Step2_Index!$B$2</f>
        <v>Index_EONIA#0004</v>
      </c>
      <c r="J23" s="36"/>
      <c r="K23" s="36"/>
      <c r="L23" s="36"/>
      <c r="M23" s="36"/>
    </row>
    <row r="24" spans="1:13" x14ac:dyDescent="0.25">
      <c r="A24" s="26"/>
      <c r="C24" s="36" t="str">
        <f>_xll.qlOISRateHelper("OIS_Swap_"&amp;E24,F24,G24,H24,I24)</f>
        <v>OIS_Swap_60Y#0004</v>
      </c>
      <c r="D24" s="41" t="str">
        <f>_xll.ohRangeRetrieveError(C24)</f>
        <v/>
      </c>
      <c r="E24" s="36" t="str">
        <f>+Input!A41</f>
        <v>60Y</v>
      </c>
      <c r="F24" s="46">
        <v>2</v>
      </c>
      <c r="G24" s="36" t="str">
        <f t="shared" si="0"/>
        <v>60Y</v>
      </c>
      <c r="H24" s="45">
        <f>+VLOOKUP($E24,Input!$A$3:$AA$41,7,FALSE)/100</f>
        <v>1.3340000000000001E-2</v>
      </c>
      <c r="I24" s="46" t="str">
        <f>+Step2_Index!$B$2</f>
        <v>Index_EONIA#0004</v>
      </c>
      <c r="J24" s="36"/>
      <c r="K24" s="36"/>
      <c r="L24" s="36"/>
      <c r="M24" s="36"/>
    </row>
    <row r="25" spans="1:13" x14ac:dyDescent="0.25">
      <c r="A25" s="32" t="s">
        <v>163</v>
      </c>
      <c r="D25" s="44"/>
      <c r="H25" s="44"/>
    </row>
    <row r="26" spans="1:13" x14ac:dyDescent="0.25">
      <c r="A26" s="33" t="s">
        <v>179</v>
      </c>
      <c r="B26" s="34" t="s">
        <v>180</v>
      </c>
      <c r="D26" s="44"/>
      <c r="H26" s="44"/>
    </row>
    <row r="27" spans="1:13" x14ac:dyDescent="0.25">
      <c r="A27" s="33" t="s">
        <v>227</v>
      </c>
      <c r="B27" s="34" t="s">
        <v>228</v>
      </c>
      <c r="D27" s="44"/>
      <c r="H27" s="44"/>
    </row>
    <row r="28" spans="1:13" ht="28.5" x14ac:dyDescent="0.25">
      <c r="A28" s="33" t="s">
        <v>203</v>
      </c>
      <c r="B28" s="34" t="s">
        <v>229</v>
      </c>
      <c r="D28" s="44"/>
      <c r="H28" s="44"/>
    </row>
    <row r="29" spans="1:13" x14ac:dyDescent="0.25">
      <c r="A29" s="33" t="s">
        <v>230</v>
      </c>
      <c r="B29" s="34" t="s">
        <v>231</v>
      </c>
      <c r="D29" s="44"/>
      <c r="H29" s="44"/>
    </row>
    <row r="30" spans="1:13" ht="28.5" x14ac:dyDescent="0.25">
      <c r="A30" s="33" t="s">
        <v>232</v>
      </c>
      <c r="B30" s="34" t="s">
        <v>233</v>
      </c>
      <c r="D30" s="44"/>
    </row>
    <row r="31" spans="1:13" ht="42.75" x14ac:dyDescent="0.25">
      <c r="A31" s="33" t="s">
        <v>234</v>
      </c>
      <c r="B31" s="34" t="s">
        <v>235</v>
      </c>
    </row>
    <row r="32" spans="1:13" ht="28.5" x14ac:dyDescent="0.25">
      <c r="A32" s="33" t="s">
        <v>183</v>
      </c>
      <c r="B32" s="34" t="s">
        <v>184</v>
      </c>
    </row>
    <row r="33" spans="1:2" x14ac:dyDescent="0.25">
      <c r="A33" s="33" t="s">
        <v>166</v>
      </c>
      <c r="B33" s="34" t="s">
        <v>167</v>
      </c>
    </row>
    <row r="34" spans="1:2" x14ac:dyDescent="0.25">
      <c r="A34" s="33" t="s">
        <v>185</v>
      </c>
      <c r="B34" s="34" t="s">
        <v>186</v>
      </c>
    </row>
  </sheetData>
  <mergeCells count="1">
    <mergeCell ref="E1:M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zoomScale="78" zoomScaleNormal="78" workbookViewId="0">
      <selection activeCell="D4" sqref="D4"/>
    </sheetView>
  </sheetViews>
  <sheetFormatPr defaultRowHeight="15" x14ac:dyDescent="0.25"/>
  <cols>
    <col min="1" max="1" width="23.28515625" customWidth="1"/>
    <col min="2" max="2" width="45.7109375" customWidth="1"/>
    <col min="3" max="3" width="14.7109375" bestFit="1" customWidth="1"/>
    <col min="4" max="4" width="6.42578125" bestFit="1" customWidth="1"/>
    <col min="5" max="5" width="19.7109375" bestFit="1" customWidth="1"/>
    <col min="6" max="6" width="7.5703125" bestFit="1" customWidth="1"/>
    <col min="7" max="7" width="13.28515625" bestFit="1" customWidth="1"/>
  </cols>
  <sheetData>
    <row r="1" spans="1:13" ht="18.75" x14ac:dyDescent="0.3">
      <c r="E1" s="52" t="s">
        <v>236</v>
      </c>
      <c r="F1" s="52"/>
      <c r="G1" s="52"/>
      <c r="H1" s="52"/>
      <c r="I1" s="52"/>
      <c r="J1" s="52"/>
      <c r="K1" s="52"/>
      <c r="L1" s="52"/>
      <c r="M1" s="52"/>
    </row>
    <row r="2" spans="1:13" ht="15.75" thickBot="1" x14ac:dyDescent="0.3">
      <c r="H2" s="43"/>
    </row>
    <row r="3" spans="1:13" ht="16.5" thickTop="1" thickBot="1" x14ac:dyDescent="0.3">
      <c r="A3" s="27" t="s">
        <v>237</v>
      </c>
      <c r="C3" s="42" t="s">
        <v>215</v>
      </c>
      <c r="D3" s="41" t="s">
        <v>189</v>
      </c>
      <c r="E3" s="39" t="str">
        <f t="array" ref="E3:L3">TRANSPOSE(A25:A32)</f>
        <v>RateHelpers</v>
      </c>
      <c r="F3" s="39" t="str">
        <v>Priority</v>
      </c>
      <c r="G3" s="51" t="str">
        <v>NImmFutures</v>
      </c>
      <c r="H3" s="50" t="str">
        <v>NSerialFutures</v>
      </c>
      <c r="I3" s="50" t="str">
        <v>FutureRollDays</v>
      </c>
      <c r="J3" s="50" t="str">
        <v>DepoInclusion</v>
      </c>
      <c r="K3" s="50" t="str">
        <v>MinDistance</v>
      </c>
      <c r="L3" s="50" t="str">
        <v>Trigger</v>
      </c>
      <c r="M3" s="50"/>
    </row>
    <row r="4" spans="1:13" ht="16.5" thickTop="1" thickBot="1" x14ac:dyDescent="0.3">
      <c r="A4" s="28"/>
      <c r="C4" s="42" t="str">
        <f t="array" ref="C4:C42">_xll.qlRateHelperSelection(E4:E42,F4:F42,,,,J4,K4)</f>
        <v>OIS_OVN</v>
      </c>
      <c r="D4" s="41" t="str">
        <f>_xll.ohRangeRetrieveError(C4)</f>
        <v/>
      </c>
      <c r="E4" s="36" t="str">
        <f>+Step3_AnagraficheDepositi!C4</f>
        <v>OIS_OVN#0007</v>
      </c>
      <c r="F4" s="36">
        <v>1</v>
      </c>
      <c r="G4" s="51"/>
      <c r="H4" s="50"/>
      <c r="I4" s="50"/>
      <c r="J4" s="50" t="s">
        <v>264</v>
      </c>
      <c r="K4" s="50">
        <v>1</v>
      </c>
      <c r="L4" s="50"/>
      <c r="M4" s="50"/>
    </row>
    <row r="5" spans="1:13" ht="15.75" thickBot="1" x14ac:dyDescent="0.3">
      <c r="A5" s="30" t="s">
        <v>238</v>
      </c>
      <c r="C5" s="42" t="str">
        <v>OIS_TN</v>
      </c>
      <c r="D5" s="41" t="str">
        <f>_xll.ohRangeRetrieveError(C5)</f>
        <v/>
      </c>
      <c r="E5" s="36" t="str">
        <f>+Step3_AnagraficheDepositi!C5</f>
        <v>OIS_TN#0004</v>
      </c>
      <c r="F5" s="36">
        <f>+F4</f>
        <v>1</v>
      </c>
    </row>
    <row r="6" spans="1:13" ht="15.75" thickBot="1" x14ac:dyDescent="0.3">
      <c r="A6" s="30" t="s">
        <v>239</v>
      </c>
      <c r="C6" s="42" t="str">
        <v>OIS_SN</v>
      </c>
      <c r="D6" s="41" t="str">
        <f>_xll.ohRangeRetrieveError(C6)</f>
        <v/>
      </c>
      <c r="E6" s="36" t="str">
        <f>+Step3_AnagraficheDepositi!C6</f>
        <v>OIS_SN#0004</v>
      </c>
      <c r="F6" s="36">
        <f t="shared" ref="F6:F42" si="0">+F5</f>
        <v>1</v>
      </c>
    </row>
    <row r="7" spans="1:13" ht="15.75" thickBot="1" x14ac:dyDescent="0.3">
      <c r="A7" s="30" t="s">
        <v>240</v>
      </c>
      <c r="C7" s="42" t="str">
        <v>OIS_1W</v>
      </c>
      <c r="D7" s="41" t="str">
        <f>_xll.ohRangeRetrieveError(C7)</f>
        <v/>
      </c>
      <c r="E7" s="36" t="str">
        <f>+Step3_AnagraficheDepositi!C7</f>
        <v>OIS_1W#0004</v>
      </c>
      <c r="F7" s="36">
        <f t="shared" si="0"/>
        <v>1</v>
      </c>
    </row>
    <row r="8" spans="1:13" ht="15.75" thickBot="1" x14ac:dyDescent="0.3">
      <c r="A8" s="30" t="s">
        <v>241</v>
      </c>
      <c r="C8" s="42" t="str">
        <v>OIS_2W</v>
      </c>
      <c r="D8" s="41" t="str">
        <f>_xll.ohRangeRetrieveError(C8)</f>
        <v/>
      </c>
      <c r="E8" s="36" t="str">
        <f>+Step3_AnagraficheDepositi!C8</f>
        <v>OIS_2W#0004</v>
      </c>
      <c r="F8" s="36">
        <f t="shared" si="0"/>
        <v>1</v>
      </c>
    </row>
    <row r="9" spans="1:13" ht="15.75" thickBot="1" x14ac:dyDescent="0.3">
      <c r="A9" s="29" t="s">
        <v>242</v>
      </c>
      <c r="C9" s="42" t="str">
        <v>OIS_3W</v>
      </c>
      <c r="D9" s="41" t="str">
        <f>_xll.ohRangeRetrieveError(C9)</f>
        <v/>
      </c>
      <c r="E9" s="36" t="str">
        <f>+Step3_AnagraficheDepositi!C9</f>
        <v>OIS_3W#0004</v>
      </c>
      <c r="F9" s="36">
        <f t="shared" si="0"/>
        <v>1</v>
      </c>
    </row>
    <row r="10" spans="1:13" ht="15.75" thickBot="1" x14ac:dyDescent="0.3">
      <c r="A10" s="29" t="s">
        <v>243</v>
      </c>
      <c r="C10" s="42" t="str">
        <v>OIS_1M</v>
      </c>
      <c r="D10" s="41" t="str">
        <f>_xll.ohRangeRetrieveError(C10)</f>
        <v/>
      </c>
      <c r="E10" s="36" t="str">
        <f>+Step3_AnagraficheDepositi!C10</f>
        <v>OIS_1M#0004</v>
      </c>
      <c r="F10" s="36">
        <f t="shared" si="0"/>
        <v>1</v>
      </c>
    </row>
    <row r="11" spans="1:13" ht="15.75" thickBot="1" x14ac:dyDescent="0.3">
      <c r="A11" s="29" t="s">
        <v>244</v>
      </c>
      <c r="C11" s="42" t="str">
        <v>OIS_2M</v>
      </c>
      <c r="D11" s="41" t="str">
        <f>_xll.ohRangeRetrieveError(C11)</f>
        <v/>
      </c>
      <c r="E11" s="36" t="str">
        <f>+Step3_AnagraficheDepositi!C11</f>
        <v>OIS_2M#0004</v>
      </c>
      <c r="F11" s="36">
        <f t="shared" si="0"/>
        <v>1</v>
      </c>
    </row>
    <row r="12" spans="1:13" ht="15.75" thickBot="1" x14ac:dyDescent="0.3">
      <c r="A12" s="29" t="s">
        <v>245</v>
      </c>
      <c r="C12" s="42" t="str">
        <v>OIS_3M</v>
      </c>
      <c r="D12" s="41" t="str">
        <f>_xll.ohRangeRetrieveError(C12)</f>
        <v/>
      </c>
      <c r="E12" s="36" t="str">
        <f>+Step3_AnagraficheDepositi!C12</f>
        <v>OIS_3M#0004</v>
      </c>
      <c r="F12" s="36">
        <f t="shared" si="0"/>
        <v>1</v>
      </c>
    </row>
    <row r="13" spans="1:13" ht="15.75" thickBot="1" x14ac:dyDescent="0.3">
      <c r="A13" s="30" t="s">
        <v>246</v>
      </c>
      <c r="C13" s="42" t="str">
        <v>OIS_4M</v>
      </c>
      <c r="D13" s="41" t="str">
        <f>_xll.ohRangeRetrieveError(C13)</f>
        <v/>
      </c>
      <c r="E13" s="36" t="str">
        <f>+Step3_AnagraficheDepositi!C13</f>
        <v>OIS_4M#0004</v>
      </c>
      <c r="F13" s="36">
        <f t="shared" si="0"/>
        <v>1</v>
      </c>
    </row>
    <row r="14" spans="1:13" ht="15.75" thickBot="1" x14ac:dyDescent="0.3">
      <c r="A14" s="30" t="s">
        <v>158</v>
      </c>
      <c r="C14" s="42" t="str">
        <v>OIS_5M</v>
      </c>
      <c r="D14" s="41" t="str">
        <f>_xll.ohRangeRetrieveError(C14)</f>
        <v/>
      </c>
      <c r="E14" s="36" t="str">
        <f>+Step3_AnagraficheDepositi!C14</f>
        <v>OIS_5M#0004</v>
      </c>
      <c r="F14" s="36">
        <f t="shared" si="0"/>
        <v>1</v>
      </c>
    </row>
    <row r="15" spans="1:13" x14ac:dyDescent="0.25">
      <c r="A15" s="26"/>
      <c r="C15" s="42" t="str">
        <v>OIS_6M</v>
      </c>
      <c r="D15" s="41" t="str">
        <f>_xll.ohRangeRetrieveError(C15)</f>
        <v/>
      </c>
      <c r="E15" s="36" t="str">
        <f>+Step3_AnagraficheDepositi!C15</f>
        <v>OIS_6M#0004</v>
      </c>
      <c r="F15" s="36">
        <f t="shared" si="0"/>
        <v>1</v>
      </c>
    </row>
    <row r="16" spans="1:13" x14ac:dyDescent="0.25">
      <c r="A16" s="27" t="s">
        <v>159</v>
      </c>
      <c r="C16" s="42" t="str">
        <v>OIS_7M</v>
      </c>
      <c r="D16" s="41" t="str">
        <f>_xll.ohRangeRetrieveError(C16)</f>
        <v/>
      </c>
      <c r="E16" s="36" t="str">
        <f>+Step3_AnagraficheDepositi!C16</f>
        <v>OIS_7M#0004</v>
      </c>
      <c r="F16" s="36">
        <f t="shared" si="0"/>
        <v>1</v>
      </c>
    </row>
    <row r="17" spans="1:6" x14ac:dyDescent="0.25">
      <c r="A17" s="26"/>
      <c r="C17" s="42" t="str">
        <v>OIS_8M</v>
      </c>
      <c r="D17" s="41" t="str">
        <f>_xll.ohRangeRetrieveError(C17)</f>
        <v/>
      </c>
      <c r="E17" s="36" t="str">
        <f>+Step3_AnagraficheDepositi!C17</f>
        <v>OIS_8M#0004</v>
      </c>
      <c r="F17" s="36">
        <f t="shared" si="0"/>
        <v>1</v>
      </c>
    </row>
    <row r="18" spans="1:6" x14ac:dyDescent="0.25">
      <c r="A18" s="31" t="s">
        <v>247</v>
      </c>
      <c r="C18" s="42" t="str">
        <v>OIS_9M</v>
      </c>
      <c r="D18" s="41" t="str">
        <f>_xll.ohRangeRetrieveError(C18)</f>
        <v/>
      </c>
      <c r="E18" s="36" t="str">
        <f>+Step3_AnagraficheDepositi!C18</f>
        <v>OIS_9M#0004</v>
      </c>
      <c r="F18" s="36">
        <f t="shared" si="0"/>
        <v>1</v>
      </c>
    </row>
    <row r="19" spans="1:6" x14ac:dyDescent="0.25">
      <c r="A19" s="26"/>
      <c r="C19" s="42" t="str">
        <v>OIS_10M</v>
      </c>
      <c r="D19" s="41" t="str">
        <f>_xll.ohRangeRetrieveError(C19)</f>
        <v/>
      </c>
      <c r="E19" s="36" t="str">
        <f>+Step3_AnagraficheDepositi!C19</f>
        <v>OIS_10M#0004</v>
      </c>
      <c r="F19" s="36">
        <f t="shared" si="0"/>
        <v>1</v>
      </c>
    </row>
    <row r="20" spans="1:6" x14ac:dyDescent="0.25">
      <c r="A20" s="27" t="s">
        <v>161</v>
      </c>
      <c r="C20" s="42" t="str">
        <v>OIS_11M</v>
      </c>
      <c r="D20" s="41" t="str">
        <f>_xll.ohRangeRetrieveError(C20)</f>
        <v/>
      </c>
      <c r="E20" s="36" t="str">
        <f>+Step3_AnagraficheDepositi!C20</f>
        <v>OIS_11M#0004</v>
      </c>
      <c r="F20" s="36">
        <f t="shared" si="0"/>
        <v>1</v>
      </c>
    </row>
    <row r="21" spans="1:6" x14ac:dyDescent="0.25">
      <c r="A21" s="26"/>
      <c r="C21" s="42" t="str">
        <v>OIS_1Y</v>
      </c>
      <c r="D21" s="41" t="str">
        <f>_xll.ohRangeRetrieveError(C21)</f>
        <v/>
      </c>
      <c r="E21" s="36" t="str">
        <f>+Step3_AnagraficheDepositi!C21</f>
        <v>OIS_1Y#0004</v>
      </c>
      <c r="F21" s="36">
        <f t="shared" si="0"/>
        <v>1</v>
      </c>
    </row>
    <row r="22" spans="1:6" x14ac:dyDescent="0.25">
      <c r="A22" s="31" t="s">
        <v>248</v>
      </c>
      <c r="C22" s="42" t="str">
        <v>OIS_Swap_15M</v>
      </c>
      <c r="D22" s="41" t="str">
        <f>_xll.ohRangeRetrieveError(C22)</f>
        <v/>
      </c>
      <c r="E22" s="36" t="str">
        <f>+Step4_AnagraficheOISSwap!C4</f>
        <v>OIS_Swap_15M#0005</v>
      </c>
      <c r="F22" s="36">
        <f t="shared" si="0"/>
        <v>1</v>
      </c>
    </row>
    <row r="23" spans="1:6" x14ac:dyDescent="0.25">
      <c r="A23" s="26"/>
      <c r="C23" s="42" t="str">
        <v>OIS_Swap_18M</v>
      </c>
      <c r="D23" s="41" t="str">
        <f>_xll.ohRangeRetrieveError(C23)</f>
        <v/>
      </c>
      <c r="E23" s="36" t="str">
        <f>+Step4_AnagraficheOISSwap!C5</f>
        <v>OIS_Swap_18M#0004</v>
      </c>
      <c r="F23" s="36">
        <f t="shared" si="0"/>
        <v>1</v>
      </c>
    </row>
    <row r="24" spans="1:6" x14ac:dyDescent="0.25">
      <c r="A24" s="32" t="s">
        <v>163</v>
      </c>
      <c r="C24" s="42" t="str">
        <v>OIS_Swap_21M</v>
      </c>
      <c r="D24" s="41" t="str">
        <f>_xll.ohRangeRetrieveError(C24)</f>
        <v/>
      </c>
      <c r="E24" s="36" t="str">
        <f>+Step4_AnagraficheOISSwap!C6</f>
        <v>OIS_Swap_21M#0004</v>
      </c>
      <c r="F24" s="36">
        <f t="shared" si="0"/>
        <v>1</v>
      </c>
    </row>
    <row r="25" spans="1:6" x14ac:dyDescent="0.25">
      <c r="A25" s="33" t="s">
        <v>249</v>
      </c>
      <c r="B25" s="34" t="s">
        <v>250</v>
      </c>
      <c r="C25" s="42" t="str">
        <v>OIS_Swap_2Y</v>
      </c>
      <c r="D25" s="41" t="str">
        <f>_xll.ohRangeRetrieveError(C25)</f>
        <v/>
      </c>
      <c r="E25" s="36" t="str">
        <f>+Step4_AnagraficheOISSwap!C7</f>
        <v>OIS_Swap_2Y#0002</v>
      </c>
      <c r="F25" s="36">
        <f t="shared" si="0"/>
        <v>1</v>
      </c>
    </row>
    <row r="26" spans="1:6" ht="28.5" x14ac:dyDescent="0.25">
      <c r="A26" s="33" t="s">
        <v>251</v>
      </c>
      <c r="B26" s="34" t="s">
        <v>252</v>
      </c>
      <c r="C26" s="42" t="str">
        <v>OIS_Swap_3Y</v>
      </c>
      <c r="D26" s="41" t="str">
        <f>_xll.ohRangeRetrieveError(C26)</f>
        <v/>
      </c>
      <c r="E26" s="36" t="str">
        <f>+Step4_AnagraficheOISSwap!C8</f>
        <v>OIS_Swap_3Y#0004</v>
      </c>
      <c r="F26" s="36">
        <f t="shared" si="0"/>
        <v>1</v>
      </c>
    </row>
    <row r="27" spans="1:6" ht="28.5" x14ac:dyDescent="0.25">
      <c r="A27" s="33" t="s">
        <v>253</v>
      </c>
      <c r="B27" s="34" t="s">
        <v>254</v>
      </c>
      <c r="C27" s="42" t="str">
        <v>OIS_Swap_4Y</v>
      </c>
      <c r="D27" s="41" t="str">
        <f>_xll.ohRangeRetrieveError(C27)</f>
        <v/>
      </c>
      <c r="E27" s="36" t="str">
        <f>+Step4_AnagraficheOISSwap!C9</f>
        <v>OIS_Swap_4Y#0004</v>
      </c>
      <c r="F27" s="36">
        <f t="shared" si="0"/>
        <v>1</v>
      </c>
    </row>
    <row r="28" spans="1:6" ht="42.75" x14ac:dyDescent="0.25">
      <c r="A28" s="33" t="s">
        <v>255</v>
      </c>
      <c r="B28" s="34" t="s">
        <v>256</v>
      </c>
      <c r="C28" s="42" t="str">
        <v>OIS_Swap_5Y</v>
      </c>
      <c r="D28" s="41" t="str">
        <f>_xll.ohRangeRetrieveError(C28)</f>
        <v/>
      </c>
      <c r="E28" s="36" t="str">
        <f>+Step4_AnagraficheOISSwap!C10</f>
        <v>OIS_Swap_5Y#0004</v>
      </c>
      <c r="F28" s="36">
        <f t="shared" si="0"/>
        <v>1</v>
      </c>
    </row>
    <row r="29" spans="1:6" ht="57" x14ac:dyDescent="0.25">
      <c r="A29" s="33" t="s">
        <v>257</v>
      </c>
      <c r="B29" s="34" t="s">
        <v>258</v>
      </c>
      <c r="C29" s="42" t="str">
        <v>OIS_Swap_6Y</v>
      </c>
      <c r="D29" s="41" t="str">
        <f>_xll.ohRangeRetrieveError(C29)</f>
        <v/>
      </c>
      <c r="E29" s="36" t="str">
        <f>+Step4_AnagraficheOISSwap!C11</f>
        <v>OIS_Swap_6Y#0004</v>
      </c>
      <c r="F29" s="36">
        <f t="shared" si="0"/>
        <v>1</v>
      </c>
    </row>
    <row r="30" spans="1:6" ht="28.5" x14ac:dyDescent="0.25">
      <c r="A30" s="33" t="s">
        <v>259</v>
      </c>
      <c r="B30" s="34" t="s">
        <v>260</v>
      </c>
      <c r="C30" s="42" t="str">
        <v>OIS_Swap_7Y</v>
      </c>
      <c r="D30" s="41" t="str">
        <f>_xll.ohRangeRetrieveError(C30)</f>
        <v/>
      </c>
      <c r="E30" s="36" t="str">
        <f>+Step4_AnagraficheOISSwap!C12</f>
        <v>OIS_Swap_7Y#0004</v>
      </c>
      <c r="F30" s="36">
        <f t="shared" si="0"/>
        <v>1</v>
      </c>
    </row>
    <row r="31" spans="1:6" ht="28.5" x14ac:dyDescent="0.25">
      <c r="A31" s="33" t="s">
        <v>261</v>
      </c>
      <c r="B31" s="34" t="s">
        <v>262</v>
      </c>
      <c r="C31" s="42" t="str">
        <v>OIS_Swap_8Y</v>
      </c>
      <c r="D31" s="41" t="str">
        <f>_xll.ohRangeRetrieveError(C31)</f>
        <v/>
      </c>
      <c r="E31" s="36" t="str">
        <f>+Step4_AnagraficheOISSwap!C13</f>
        <v>OIS_Swap_8Y#0004</v>
      </c>
      <c r="F31" s="36">
        <f t="shared" si="0"/>
        <v>1</v>
      </c>
    </row>
    <row r="32" spans="1:6" x14ac:dyDescent="0.25">
      <c r="A32" s="33" t="s">
        <v>166</v>
      </c>
      <c r="B32" s="34" t="s">
        <v>167</v>
      </c>
      <c r="C32" s="42" t="str">
        <v>OIS_Swap_9Y</v>
      </c>
      <c r="D32" s="41" t="str">
        <f>_xll.ohRangeRetrieveError(C32)</f>
        <v/>
      </c>
      <c r="E32" s="36" t="str">
        <f>+Step4_AnagraficheOISSwap!C14</f>
        <v>OIS_Swap_9Y#0004</v>
      </c>
      <c r="F32" s="36">
        <f t="shared" si="0"/>
        <v>1</v>
      </c>
    </row>
    <row r="33" spans="3:6" x14ac:dyDescent="0.25">
      <c r="C33" s="42" t="str">
        <v>OIS_Swap_10Y</v>
      </c>
      <c r="D33" s="41" t="str">
        <f>_xll.ohRangeRetrieveError(C33)</f>
        <v/>
      </c>
      <c r="E33" s="36" t="str">
        <f>+Step4_AnagraficheOISSwap!C15</f>
        <v>OIS_Swap_10Y#0004</v>
      </c>
      <c r="F33" s="36">
        <f t="shared" si="0"/>
        <v>1</v>
      </c>
    </row>
    <row r="34" spans="3:6" x14ac:dyDescent="0.25">
      <c r="C34" s="42" t="str">
        <v>OIS_Swap_11Y</v>
      </c>
      <c r="D34" s="41" t="str">
        <f>_xll.ohRangeRetrieveError(C34)</f>
        <v/>
      </c>
      <c r="E34" s="36" t="str">
        <f>+Step4_AnagraficheOISSwap!C16</f>
        <v>OIS_Swap_11Y#0004</v>
      </c>
      <c r="F34" s="36">
        <f t="shared" si="0"/>
        <v>1</v>
      </c>
    </row>
    <row r="35" spans="3:6" x14ac:dyDescent="0.25">
      <c r="C35" s="42" t="str">
        <v>OIS_Swap_12Y</v>
      </c>
      <c r="D35" s="41" t="str">
        <f>_xll.ohRangeRetrieveError(C35)</f>
        <v/>
      </c>
      <c r="E35" s="36" t="str">
        <f>+Step4_AnagraficheOISSwap!C17</f>
        <v>OIS_Swap_12Y#0004</v>
      </c>
      <c r="F35" s="36">
        <f t="shared" si="0"/>
        <v>1</v>
      </c>
    </row>
    <row r="36" spans="3:6" x14ac:dyDescent="0.25">
      <c r="C36" s="42" t="str">
        <v>OIS_Swap_15Y</v>
      </c>
      <c r="D36" s="41" t="str">
        <f>_xll.ohRangeRetrieveError(C36)</f>
        <v/>
      </c>
      <c r="E36" s="36" t="str">
        <f>+Step4_AnagraficheOISSwap!C18</f>
        <v>OIS_Swap_15Y#0004</v>
      </c>
      <c r="F36" s="36">
        <f t="shared" si="0"/>
        <v>1</v>
      </c>
    </row>
    <row r="37" spans="3:6" x14ac:dyDescent="0.25">
      <c r="C37" s="42" t="str">
        <v>OIS_Swap_20Y</v>
      </c>
      <c r="D37" s="41" t="str">
        <f>_xll.ohRangeRetrieveError(C37)</f>
        <v/>
      </c>
      <c r="E37" s="36" t="str">
        <f>+Step4_AnagraficheOISSwap!C19</f>
        <v>OIS_Swap_20Y#0004</v>
      </c>
      <c r="F37" s="36">
        <f t="shared" si="0"/>
        <v>1</v>
      </c>
    </row>
    <row r="38" spans="3:6" x14ac:dyDescent="0.25">
      <c r="C38" s="42" t="str">
        <v>OIS_Swap_25Y</v>
      </c>
      <c r="D38" s="41" t="str">
        <f>_xll.ohRangeRetrieveError(C38)</f>
        <v/>
      </c>
      <c r="E38" s="36" t="str">
        <f>+Step4_AnagraficheOISSwap!C20</f>
        <v>OIS_Swap_25Y#0004</v>
      </c>
      <c r="F38" s="36">
        <f t="shared" si="0"/>
        <v>1</v>
      </c>
    </row>
    <row r="39" spans="3:6" x14ac:dyDescent="0.25">
      <c r="C39" s="42" t="str">
        <v>OIS_Swap_30Y</v>
      </c>
      <c r="D39" s="41" t="str">
        <f>_xll.ohRangeRetrieveError(C39)</f>
        <v/>
      </c>
      <c r="E39" s="36" t="str">
        <f>+Step4_AnagraficheOISSwap!C21</f>
        <v>OIS_Swap_30Y#0004</v>
      </c>
      <c r="F39" s="36">
        <f t="shared" si="0"/>
        <v>1</v>
      </c>
    </row>
    <row r="40" spans="3:6" x14ac:dyDescent="0.25">
      <c r="C40" s="42" t="str">
        <v>OIS_Swap_40Y</v>
      </c>
      <c r="D40" s="41" t="str">
        <f>_xll.ohRangeRetrieveError(C40)</f>
        <v/>
      </c>
      <c r="E40" s="36" t="str">
        <f>+Step4_AnagraficheOISSwap!C22</f>
        <v>OIS_Swap_40Y#0004</v>
      </c>
      <c r="F40" s="36">
        <f t="shared" si="0"/>
        <v>1</v>
      </c>
    </row>
    <row r="41" spans="3:6" x14ac:dyDescent="0.25">
      <c r="C41" s="42" t="str">
        <v>OIS_Swap_50Y</v>
      </c>
      <c r="D41" s="41" t="str">
        <f>_xll.ohRangeRetrieveError(C41)</f>
        <v/>
      </c>
      <c r="E41" s="36" t="str">
        <f>+Step4_AnagraficheOISSwap!C23</f>
        <v>OIS_Swap_50Y#0004</v>
      </c>
      <c r="F41" s="36">
        <f t="shared" si="0"/>
        <v>1</v>
      </c>
    </row>
    <row r="42" spans="3:6" x14ac:dyDescent="0.25">
      <c r="C42" s="42" t="str">
        <v>OIS_Swap_60Y</v>
      </c>
      <c r="D42" s="41" t="str">
        <f>_xll.ohRangeRetrieveError(C42)</f>
        <v/>
      </c>
      <c r="E42" s="36" t="str">
        <f>+Step4_AnagraficheOISSwap!C24</f>
        <v>OIS_Swap_60Y#0004</v>
      </c>
      <c r="F42" s="36">
        <f t="shared" si="0"/>
        <v>1</v>
      </c>
    </row>
  </sheetData>
  <mergeCells count="1">
    <mergeCell ref="E1:M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42"/>
  <sheetViews>
    <sheetView tabSelected="1" topLeftCell="R1" zoomScale="70" zoomScaleNormal="70" workbookViewId="0">
      <selection activeCell="X35" sqref="X35"/>
    </sheetView>
  </sheetViews>
  <sheetFormatPr defaultColWidth="46.85546875" defaultRowHeight="15" x14ac:dyDescent="0.25"/>
  <cols>
    <col min="1" max="1" width="33.42578125" customWidth="1"/>
    <col min="3" max="3" width="31.5703125" customWidth="1"/>
    <col min="4" max="4" width="7.140625" bestFit="1" customWidth="1"/>
    <col min="5" max="5" width="10.85546875" bestFit="1" customWidth="1"/>
    <col min="6" max="6" width="6.5703125" bestFit="1" customWidth="1"/>
    <col min="7" max="7" width="8.85546875" bestFit="1" customWidth="1"/>
    <col min="8" max="8" width="13.140625" bestFit="1" customWidth="1"/>
    <col min="9" max="9" width="11.42578125" bestFit="1" customWidth="1"/>
    <col min="10" max="10" width="6.5703125" bestFit="1" customWidth="1"/>
    <col min="11" max="11" width="10.7109375" bestFit="1" customWidth="1"/>
    <col min="12" max="12" width="8.7109375" bestFit="1" customWidth="1"/>
    <col min="13" max="13" width="9" bestFit="1" customWidth="1"/>
    <col min="14" max="14" width="13.7109375" bestFit="1" customWidth="1"/>
    <col min="15" max="15" width="10.85546875" bestFit="1" customWidth="1"/>
    <col min="16" max="16" width="7.140625" bestFit="1" customWidth="1"/>
    <col min="17" max="17" width="10" bestFit="1" customWidth="1"/>
    <col min="18" max="18" width="22.85546875" bestFit="1" customWidth="1"/>
    <col min="19" max="19" width="13" bestFit="1" customWidth="1"/>
    <col min="20" max="20" width="14.42578125" style="70" bestFit="1" customWidth="1"/>
    <col min="21" max="21" width="13" customWidth="1"/>
    <col min="22" max="22" width="2.140625" customWidth="1"/>
    <col min="23" max="23" width="39.85546875" customWidth="1"/>
    <col min="24" max="24" width="32" customWidth="1"/>
    <col min="25" max="25" width="7.5703125" customWidth="1"/>
  </cols>
  <sheetData>
    <row r="1" spans="1:26" ht="29.25" thickBot="1" x14ac:dyDescent="0.5">
      <c r="E1" s="58" t="s">
        <v>236</v>
      </c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83" t="s">
        <v>293</v>
      </c>
      <c r="S1" s="83"/>
      <c r="T1" s="83"/>
      <c r="U1" s="83"/>
      <c r="V1" s="83"/>
      <c r="W1" s="83"/>
      <c r="X1" s="83"/>
      <c r="Z1" t="s">
        <v>311</v>
      </c>
    </row>
    <row r="2" spans="1:26" ht="16.5" thickTop="1" thickBot="1" x14ac:dyDescent="0.3">
      <c r="H2" s="43"/>
    </row>
    <row r="3" spans="1:26" ht="18" thickTop="1" thickBot="1" x14ac:dyDescent="0.35">
      <c r="A3" s="27" t="s">
        <v>265</v>
      </c>
      <c r="C3" s="42" t="s">
        <v>215</v>
      </c>
      <c r="D3" s="41" t="s">
        <v>301</v>
      </c>
      <c r="E3" s="39" t="str">
        <f t="array" aca="1" ref="E3:Q3" ca="1">TRANSPOSE(A30:A42)</f>
        <v>ObjectId</v>
      </c>
      <c r="F3" s="39" t="str">
        <f ca="1"/>
        <v>NDays</v>
      </c>
      <c r="G3" s="53" t="str">
        <f ca="1"/>
        <v>Calendar</v>
      </c>
      <c r="H3" s="54" t="str">
        <f ca="1"/>
        <v>RateHelpers</v>
      </c>
      <c r="I3" s="54" t="str">
        <f ca="1"/>
        <v>DayCounter</v>
      </c>
      <c r="J3" s="54" t="str">
        <f ca="1"/>
        <v>Jumps</v>
      </c>
      <c r="K3" s="54" t="str">
        <f ca="1"/>
        <v>JumpDates</v>
      </c>
      <c r="L3" s="54" t="str">
        <f ca="1"/>
        <v>Accuracy</v>
      </c>
      <c r="M3" s="54" t="str">
        <f ca="1"/>
        <v>TraitsID</v>
      </c>
      <c r="N3" s="54" t="str">
        <f ca="1"/>
        <v>InterpolatorID</v>
      </c>
      <c r="O3" s="50" t="str">
        <f ca="1"/>
        <v>Permanent</v>
      </c>
      <c r="P3" s="50" t="str">
        <f ca="1"/>
        <v>Trigger</v>
      </c>
      <c r="Q3" s="62" t="str">
        <f ca="1"/>
        <v>Overwrite</v>
      </c>
      <c r="R3" s="64" t="s">
        <v>294</v>
      </c>
      <c r="S3" s="66" t="s">
        <v>300</v>
      </c>
      <c r="T3" s="71" t="s">
        <v>312</v>
      </c>
      <c r="U3" s="75" t="s">
        <v>201</v>
      </c>
      <c r="V3" s="75"/>
      <c r="W3" s="76" t="s">
        <v>306</v>
      </c>
      <c r="X3" s="77" t="str">
        <f ca="1">_xll.qlTermStructureCalendar($C$4)</f>
        <v>TARGET</v>
      </c>
      <c r="Y3" s="63"/>
      <c r="Z3" s="27" t="s">
        <v>295</v>
      </c>
    </row>
    <row r="4" spans="1:26" ht="18" thickTop="1" thickBot="1" x14ac:dyDescent="0.35">
      <c r="A4" s="28"/>
      <c r="C4" t="str">
        <f t="array" aca="1" ref="C4" ca="1">_xll.qlPiecewiseYieldCurve(E4,F4,G4,_xll.ohPack(H4:H42),I4,,,,M4,N4)</f>
        <v>OIS_CURVE#0001</v>
      </c>
      <c r="D4" s="41" t="str">
        <f ca="1">_xll.ohRangeRetrieveError(C4)</f>
        <v/>
      </c>
      <c r="E4" s="55" t="s">
        <v>289</v>
      </c>
      <c r="F4" s="60">
        <v>2</v>
      </c>
      <c r="G4" s="56" t="s">
        <v>290</v>
      </c>
      <c r="H4" s="55" t="str">
        <f ca="1">+Step5_RatesSelection!C4</f>
        <v>OIS_OVN</v>
      </c>
      <c r="I4" s="57" t="s">
        <v>219</v>
      </c>
      <c r="J4" s="36"/>
      <c r="K4" s="36"/>
      <c r="L4" s="36"/>
      <c r="M4" s="55" t="s">
        <v>291</v>
      </c>
      <c r="N4" s="55" t="s">
        <v>292</v>
      </c>
      <c r="R4" s="84">
        <f t="array" aca="1" ref="R4:R42" ca="1">_xll.qlPiecewiseYieldCurveDates($C$4)</f>
        <v>42235</v>
      </c>
      <c r="S4" s="85">
        <f t="array" aca="1" ref="S4:S42" ca="1">_xll.qlPiecewiseYieldCurveData($C$4)</f>
        <v>1</v>
      </c>
      <c r="T4" s="86">
        <f ca="1">YEARFRAC($X$5,R4,2)</f>
        <v>0</v>
      </c>
      <c r="U4" s="87"/>
      <c r="V4" s="73"/>
      <c r="W4" s="78" t="s">
        <v>307</v>
      </c>
      <c r="X4" s="79" t="str">
        <f ca="1">_xll.qlTermStructureDayCounter($C$4)</f>
        <v>Actual/360</v>
      </c>
      <c r="Y4" s="63"/>
      <c r="Z4" s="28"/>
    </row>
    <row r="5" spans="1:26" ht="17.25" thickBot="1" x14ac:dyDescent="0.35">
      <c r="A5" s="29" t="s">
        <v>170</v>
      </c>
      <c r="H5" s="55" t="str">
        <f ca="1">+Step5_RatesSelection!C5</f>
        <v>OIS_TN</v>
      </c>
      <c r="R5" s="65">
        <f ca="1"/>
        <v>42236</v>
      </c>
      <c r="S5" s="67">
        <f ca="1"/>
        <v>1.0000047222445216</v>
      </c>
      <c r="T5" s="74">
        <f t="shared" ref="T5:T42" ca="1" si="0">YEARFRAC($X$5,R5,2)</f>
        <v>2.7777777777777779E-3</v>
      </c>
      <c r="U5" s="45">
        <f t="shared" ref="U5:U42" ca="1" si="1">-LN(S5)/T5</f>
        <v>-1.7000040138754173E-3</v>
      </c>
      <c r="V5" s="73"/>
      <c r="W5" s="78" t="s">
        <v>308</v>
      </c>
      <c r="X5" s="80">
        <f ca="1">_xll.qlTermStructureReferenceDate($C$4)</f>
        <v>42235</v>
      </c>
      <c r="Y5" s="68"/>
      <c r="Z5" s="30" t="s">
        <v>296</v>
      </c>
    </row>
    <row r="6" spans="1:26" ht="17.25" thickBot="1" x14ac:dyDescent="0.35">
      <c r="A6" s="30" t="s">
        <v>266</v>
      </c>
      <c r="H6" s="55" t="str">
        <f ca="1">+Step5_RatesSelection!C6</f>
        <v>OIS_SN</v>
      </c>
      <c r="R6" s="65">
        <f ca="1"/>
        <v>42242</v>
      </c>
      <c r="S6" s="67">
        <f ca="1"/>
        <v>1.0000245006002446</v>
      </c>
      <c r="T6" s="74">
        <f t="shared" ca="1" si="0"/>
        <v>1.9444444444444445E-2</v>
      </c>
      <c r="U6" s="45">
        <f t="shared" ca="1" si="1"/>
        <v>-1.2600154342188403E-3</v>
      </c>
      <c r="V6" s="73"/>
      <c r="W6" s="78" t="s">
        <v>309</v>
      </c>
      <c r="X6" s="80">
        <f ca="1">_xll.qlTermStructureMaxDate($C$4)</f>
        <v>64150</v>
      </c>
      <c r="Y6" s="68"/>
      <c r="Z6" s="30" t="s">
        <v>297</v>
      </c>
    </row>
    <row r="7" spans="1:26" ht="17.25" thickBot="1" x14ac:dyDescent="0.35">
      <c r="A7" s="29" t="s">
        <v>172</v>
      </c>
      <c r="H7" s="55" t="str">
        <f ca="1">+Step5_RatesSelection!C7</f>
        <v>OIS_1W</v>
      </c>
      <c r="R7" s="65">
        <f ca="1"/>
        <v>42249</v>
      </c>
      <c r="S7" s="67">
        <f ca="1"/>
        <v>1.0000486134742661</v>
      </c>
      <c r="T7" s="74">
        <f t="shared" ca="1" si="0"/>
        <v>3.888888888888889E-2</v>
      </c>
      <c r="U7" s="45">
        <f t="shared" ca="1" si="1"/>
        <v>-1.2500303829288582E-3</v>
      </c>
      <c r="V7" s="73"/>
      <c r="W7" s="81" t="s">
        <v>310</v>
      </c>
      <c r="X7" s="82">
        <f ca="1">_xll.qlTermStructureSettlementDays($C$4)</f>
        <v>2</v>
      </c>
      <c r="Y7" s="63"/>
      <c r="Z7" s="29" t="s">
        <v>172</v>
      </c>
    </row>
    <row r="8" spans="1:26" ht="15.75" thickBot="1" x14ac:dyDescent="0.3">
      <c r="A8" s="29" t="s">
        <v>267</v>
      </c>
      <c r="H8" s="55" t="str">
        <f ca="1">+Step5_RatesSelection!C8</f>
        <v>OIS_2W</v>
      </c>
      <c r="R8" s="65">
        <f ca="1"/>
        <v>42256</v>
      </c>
      <c r="S8" s="67">
        <f ca="1"/>
        <v>1.0000735054026537</v>
      </c>
      <c r="T8" s="74">
        <f t="shared" ca="1" si="0"/>
        <v>5.8333333333333334E-2</v>
      </c>
      <c r="U8" s="45">
        <f t="shared" ca="1" si="1"/>
        <v>-1.2600463073825963E-3</v>
      </c>
      <c r="V8" s="73"/>
      <c r="Z8" s="30" t="s">
        <v>158</v>
      </c>
    </row>
    <row r="9" spans="1:26" ht="15.75" thickBot="1" x14ac:dyDescent="0.3">
      <c r="A9" s="29" t="s">
        <v>196</v>
      </c>
      <c r="H9" s="55" t="str">
        <f ca="1">+Step5_RatesSelection!C9</f>
        <v>OIS_3W</v>
      </c>
      <c r="R9" s="65">
        <f ca="1"/>
        <v>42268</v>
      </c>
      <c r="S9" s="67">
        <f ca="1"/>
        <v>1.000117347102174</v>
      </c>
      <c r="T9" s="74">
        <f t="shared" ca="1" si="0"/>
        <v>9.166666666666666E-2</v>
      </c>
      <c r="U9" s="45">
        <f t="shared" ca="1" si="1"/>
        <v>-1.2800751004519828E-3</v>
      </c>
      <c r="V9" s="73"/>
      <c r="Z9" s="26"/>
    </row>
    <row r="10" spans="1:26" ht="15.75" thickBot="1" x14ac:dyDescent="0.3">
      <c r="A10" s="30" t="s">
        <v>240</v>
      </c>
      <c r="H10" s="55" t="str">
        <f ca="1">+Step5_RatesSelection!C10</f>
        <v>OIS_1M</v>
      </c>
      <c r="R10" s="65">
        <f ca="1"/>
        <v>42296</v>
      </c>
      <c r="S10" s="67">
        <f ca="1"/>
        <v>1.0002169359398838</v>
      </c>
      <c r="T10" s="74">
        <f t="shared" ca="1" si="0"/>
        <v>0.16944444444444445</v>
      </c>
      <c r="U10" s="45">
        <f t="shared" ca="1" si="1"/>
        <v>-1.2801388289626597E-3</v>
      </c>
      <c r="V10" s="73"/>
      <c r="Z10" s="27" t="s">
        <v>159</v>
      </c>
    </row>
    <row r="11" spans="1:26" ht="15.75" thickBot="1" x14ac:dyDescent="0.3">
      <c r="A11" s="29" t="s">
        <v>199</v>
      </c>
      <c r="H11" s="55" t="str">
        <f ca="1">+Step5_RatesSelection!C11</f>
        <v>OIS_2M</v>
      </c>
      <c r="R11" s="65">
        <f ca="1"/>
        <v>42327</v>
      </c>
      <c r="S11" s="67">
        <f ca="1"/>
        <v>1.0003323326305074</v>
      </c>
      <c r="T11" s="74">
        <f t="shared" ca="1" si="0"/>
        <v>0.25555555555555554</v>
      </c>
      <c r="U11" s="45">
        <f t="shared" ca="1" si="1"/>
        <v>-1.3002159922845024E-3</v>
      </c>
      <c r="V11" s="73"/>
      <c r="Z11" s="26"/>
    </row>
    <row r="12" spans="1:26" ht="15.75" thickBot="1" x14ac:dyDescent="0.3">
      <c r="A12" s="30" t="s">
        <v>268</v>
      </c>
      <c r="H12" s="55" t="str">
        <f ca="1">+Step5_RatesSelection!C12</f>
        <v>OIS_3M</v>
      </c>
      <c r="R12" s="65">
        <f ca="1"/>
        <v>42359</v>
      </c>
      <c r="S12" s="67">
        <f ca="1"/>
        <v>1.0004583210730871</v>
      </c>
      <c r="T12" s="74">
        <f t="shared" ca="1" si="0"/>
        <v>0.34444444444444444</v>
      </c>
      <c r="U12" s="45">
        <f t="shared" ca="1" si="1"/>
        <v>-1.3303047369611562E-3</v>
      </c>
      <c r="V12" s="73"/>
      <c r="Z12" s="31" t="s">
        <v>298</v>
      </c>
    </row>
    <row r="13" spans="1:26" ht="15.75" thickBot="1" x14ac:dyDescent="0.3">
      <c r="A13" s="30" t="s">
        <v>269</v>
      </c>
      <c r="H13" s="55" t="str">
        <f ca="1">+Step5_RatesSelection!C13</f>
        <v>OIS_4M</v>
      </c>
      <c r="R13" s="65">
        <f ca="1"/>
        <v>42388</v>
      </c>
      <c r="S13" s="67">
        <f ca="1"/>
        <v>1.0005613148975505</v>
      </c>
      <c r="T13" s="74">
        <f t="shared" ca="1" si="0"/>
        <v>0.42499999999999999</v>
      </c>
      <c r="U13" s="45">
        <f t="shared" ca="1" si="1"/>
        <v>-1.3203703982837363E-3</v>
      </c>
      <c r="V13" s="73"/>
      <c r="Z13" s="26"/>
    </row>
    <row r="14" spans="1:26" ht="15.75" thickBot="1" x14ac:dyDescent="0.3">
      <c r="A14" s="29" t="s">
        <v>270</v>
      </c>
      <c r="H14" s="55" t="str">
        <f ca="1">+Step5_RatesSelection!C14</f>
        <v>OIS_5M</v>
      </c>
      <c r="R14" s="65">
        <f ca="1"/>
        <v>42419</v>
      </c>
      <c r="S14" s="67">
        <f ca="1"/>
        <v>1.0006853582831619</v>
      </c>
      <c r="T14" s="74">
        <f t="shared" ca="1" si="0"/>
        <v>0.51111111111111107</v>
      </c>
      <c r="U14" s="45">
        <f t="shared" ca="1" si="1"/>
        <v>-1.3404590851822564E-3</v>
      </c>
      <c r="V14" s="73"/>
      <c r="Z14" s="27" t="s">
        <v>161</v>
      </c>
    </row>
    <row r="15" spans="1:26" ht="15.75" thickBot="1" x14ac:dyDescent="0.3">
      <c r="A15" s="29" t="s">
        <v>271</v>
      </c>
      <c r="H15" s="55" t="str">
        <f ca="1">+Step5_RatesSelection!C15</f>
        <v>OIS_6M</v>
      </c>
      <c r="R15" s="65">
        <f ca="1"/>
        <v>42450</v>
      </c>
      <c r="S15" s="67">
        <f ca="1"/>
        <v>1.000812882463423</v>
      </c>
      <c r="T15" s="74">
        <f t="shared" ca="1" si="0"/>
        <v>0.59722222222222221</v>
      </c>
      <c r="U15" s="45">
        <f t="shared" ca="1" si="1"/>
        <v>-1.3605526103595954E-3</v>
      </c>
      <c r="V15" s="73"/>
      <c r="Z15" s="26"/>
    </row>
    <row r="16" spans="1:26" ht="15.75" thickBot="1" x14ac:dyDescent="0.3">
      <c r="A16" s="29" t="s">
        <v>272</v>
      </c>
      <c r="H16" s="55" t="str">
        <f ca="1">+Step5_RatesSelection!C16</f>
        <v>OIS_7M</v>
      </c>
      <c r="R16" s="65">
        <f ca="1"/>
        <v>42479</v>
      </c>
      <c r="S16" s="67">
        <f ca="1"/>
        <v>1.0009294185723343</v>
      </c>
      <c r="T16" s="74">
        <f t="shared" ca="1" si="0"/>
        <v>0.67777777777777781</v>
      </c>
      <c r="U16" s="45">
        <f t="shared" ca="1" si="1"/>
        <v>-1.370636454574972E-3</v>
      </c>
      <c r="V16" s="73"/>
      <c r="Z16" s="31" t="s">
        <v>248</v>
      </c>
    </row>
    <row r="17" spans="1:27" ht="15.75" thickBot="1" x14ac:dyDescent="0.3">
      <c r="A17" s="29" t="s">
        <v>174</v>
      </c>
      <c r="H17" s="55" t="str">
        <f ca="1">+Step5_RatesSelection!C17</f>
        <v>OIS_8M</v>
      </c>
      <c r="R17" s="65">
        <f ca="1"/>
        <v>42509</v>
      </c>
      <c r="S17" s="67">
        <f ca="1"/>
        <v>1.0010438106267587</v>
      </c>
      <c r="T17" s="74">
        <f t="shared" ca="1" si="0"/>
        <v>0.76111111111111107</v>
      </c>
      <c r="U17" s="45">
        <f t="shared" ca="1" si="1"/>
        <v>-1.3707147616309062E-3</v>
      </c>
      <c r="V17" s="73"/>
      <c r="Z17" s="26"/>
    </row>
    <row r="18" spans="1:27" ht="15.75" thickBot="1" x14ac:dyDescent="0.3">
      <c r="A18" s="30" t="s">
        <v>175</v>
      </c>
      <c r="H18" s="55" t="str">
        <f ca="1">+Step5_RatesSelection!C18</f>
        <v>OIS_9M</v>
      </c>
      <c r="R18" s="65">
        <f ca="1"/>
        <v>42541</v>
      </c>
      <c r="S18" s="67">
        <f ca="1"/>
        <v>1.0011828975935069</v>
      </c>
      <c r="T18" s="74">
        <f t="shared" ca="1" si="0"/>
        <v>0.85</v>
      </c>
      <c r="U18" s="45">
        <f t="shared" ca="1" si="1"/>
        <v>-1.3908217898604195E-3</v>
      </c>
      <c r="V18" s="73"/>
      <c r="Z18" s="32" t="s">
        <v>163</v>
      </c>
    </row>
    <row r="19" spans="1:27" ht="29.25" thickBot="1" x14ac:dyDescent="0.3">
      <c r="A19" s="29" t="s">
        <v>176</v>
      </c>
      <c r="H19" s="55" t="str">
        <f ca="1">+Step5_RatesSelection!C19</f>
        <v>OIS_10M</v>
      </c>
      <c r="R19" s="65">
        <f ca="1"/>
        <v>42570</v>
      </c>
      <c r="S19" s="67">
        <f ca="1"/>
        <v>1.0012951474594851</v>
      </c>
      <c r="T19" s="74">
        <f t="shared" ca="1" si="0"/>
        <v>0.93055555555555558</v>
      </c>
      <c r="U19" s="45">
        <f t="shared" ca="1" si="1"/>
        <v>-1.3908997391369109E-3</v>
      </c>
      <c r="V19" s="73"/>
      <c r="Z19" s="33" t="s">
        <v>179</v>
      </c>
      <c r="AA19" s="34" t="s">
        <v>299</v>
      </c>
    </row>
    <row r="20" spans="1:27" x14ac:dyDescent="0.25">
      <c r="A20" s="26"/>
      <c r="H20" s="55" t="str">
        <f ca="1">+Step5_RatesSelection!C20</f>
        <v>OIS_11M</v>
      </c>
      <c r="R20" s="65">
        <f ca="1"/>
        <v>42601</v>
      </c>
      <c r="S20" s="67">
        <f ca="1"/>
        <v>1.0014253620987206</v>
      </c>
      <c r="T20" s="74">
        <f t="shared" ca="1" si="0"/>
        <v>1.0166666666666666</v>
      </c>
      <c r="U20" s="45">
        <f t="shared" ca="1" si="1"/>
        <v>-1.4009972797533979E-3</v>
      </c>
      <c r="V20" s="73"/>
      <c r="Z20" s="33" t="s">
        <v>166</v>
      </c>
      <c r="AA20" s="34" t="s">
        <v>167</v>
      </c>
    </row>
    <row r="21" spans="1:27" x14ac:dyDescent="0.25">
      <c r="A21" s="27" t="s">
        <v>159</v>
      </c>
      <c r="H21" s="55" t="str">
        <f ca="1">+Step5_RatesSelection!C21</f>
        <v>OIS_1Y</v>
      </c>
      <c r="R21" s="65">
        <f ca="1"/>
        <v>42695</v>
      </c>
      <c r="S21" s="67">
        <f ca="1"/>
        <v>1.0017915725735835</v>
      </c>
      <c r="T21" s="74">
        <f t="shared" ca="1" si="0"/>
        <v>1.2777777777777777</v>
      </c>
      <c r="U21" s="45">
        <f t="shared" ca="1" si="1"/>
        <v>-1.4008457908887598E-3</v>
      </c>
      <c r="V21" s="73"/>
    </row>
    <row r="22" spans="1:27" x14ac:dyDescent="0.25">
      <c r="A22" s="26"/>
      <c r="H22" s="55" t="str">
        <f ca="1">+Step5_RatesSelection!C22</f>
        <v>OIS_Swap_15M</v>
      </c>
      <c r="R22" s="65">
        <f ca="1"/>
        <v>42786</v>
      </c>
      <c r="S22" s="67">
        <f ca="1"/>
        <v>1.0021003250901601</v>
      </c>
      <c r="T22" s="74">
        <f t="shared" ca="1" si="0"/>
        <v>1.5305555555555554</v>
      </c>
      <c r="U22" s="45">
        <f t="shared" ca="1" si="1"/>
        <v>-1.370824132047505E-3</v>
      </c>
      <c r="V22" s="73"/>
    </row>
    <row r="23" spans="1:27" x14ac:dyDescent="0.25">
      <c r="A23" s="31" t="s">
        <v>273</v>
      </c>
      <c r="H23" s="55" t="str">
        <f ca="1">+Step5_RatesSelection!C23</f>
        <v>OIS_Swap_18M</v>
      </c>
      <c r="R23" s="65">
        <f ca="1"/>
        <v>42874</v>
      </c>
      <c r="S23" s="67">
        <f ca="1"/>
        <v>1.0023472624456446</v>
      </c>
      <c r="T23" s="74">
        <f t="shared" ca="1" si="0"/>
        <v>1.7749999999999999</v>
      </c>
      <c r="U23" s="45">
        <f t="shared" ca="1" si="1"/>
        <v>-1.3208517906666271E-3</v>
      </c>
      <c r="V23" s="73"/>
    </row>
    <row r="24" spans="1:27" ht="15.75" thickBot="1" x14ac:dyDescent="0.3">
      <c r="A24" s="26"/>
      <c r="H24" s="55" t="str">
        <f ca="1">+Step5_RatesSelection!C24</f>
        <v>OIS_Swap_21M</v>
      </c>
      <c r="R24" s="65">
        <f ca="1"/>
        <v>42968</v>
      </c>
      <c r="S24" s="67">
        <f ca="1"/>
        <v>1.002509345592234</v>
      </c>
      <c r="T24" s="74">
        <f t="shared" ca="1" si="0"/>
        <v>2.036111111111111</v>
      </c>
      <c r="U24" s="45">
        <f t="shared" ca="1" si="1"/>
        <v>-1.2308770518348856E-3</v>
      </c>
      <c r="V24" s="73"/>
      <c r="Z24" s="27" t="s">
        <v>302</v>
      </c>
    </row>
    <row r="25" spans="1:27" ht="15.75" thickBot="1" x14ac:dyDescent="0.3">
      <c r="A25" s="27" t="s">
        <v>161</v>
      </c>
      <c r="H25" s="55" t="str">
        <f ca="1">+Step5_RatesSelection!C25</f>
        <v>OIS_Swap_2Y</v>
      </c>
      <c r="R25" s="65">
        <f ca="1"/>
        <v>43332</v>
      </c>
      <c r="S25" s="67">
        <f ca="1"/>
        <v>1.0019234998410296</v>
      </c>
      <c r="T25" s="74">
        <f t="shared" ca="1" si="0"/>
        <v>3.0472222222222221</v>
      </c>
      <c r="U25" s="45">
        <f t="shared" ca="1" si="1"/>
        <v>-6.3062426822725951E-4</v>
      </c>
      <c r="V25" s="73"/>
      <c r="Z25" s="28"/>
    </row>
    <row r="26" spans="1:27" ht="15.75" thickBot="1" x14ac:dyDescent="0.3">
      <c r="A26" s="26"/>
      <c r="H26" s="55" t="str">
        <f ca="1">+Step5_RatesSelection!C26</f>
        <v>OIS_Swap_3Y</v>
      </c>
      <c r="R26" s="65">
        <f ca="1"/>
        <v>43696</v>
      </c>
      <c r="S26" s="67">
        <f ca="1"/>
        <v>0.99890294242199174</v>
      </c>
      <c r="T26" s="74">
        <f t="shared" ca="1" si="0"/>
        <v>4.0583333333333336</v>
      </c>
      <c r="U26" s="45">
        <f t="shared" ca="1" si="1"/>
        <v>2.7047058385658095E-4</v>
      </c>
      <c r="V26" s="73"/>
      <c r="Z26" s="30" t="s">
        <v>303</v>
      </c>
    </row>
    <row r="27" spans="1:27" ht="15.75" thickBot="1" x14ac:dyDescent="0.3">
      <c r="A27" s="31" t="s">
        <v>178</v>
      </c>
      <c r="H27" s="55" t="str">
        <f ca="1">+Step5_RatesSelection!C27</f>
        <v>OIS_Swap_4Y</v>
      </c>
      <c r="R27" s="65">
        <f ca="1"/>
        <v>44062</v>
      </c>
      <c r="S27" s="67">
        <f ca="1"/>
        <v>0.99299963833093541</v>
      </c>
      <c r="T27" s="74">
        <f t="shared" ca="1" si="0"/>
        <v>5.0750000000000002</v>
      </c>
      <c r="U27" s="45">
        <f t="shared" ca="1" si="1"/>
        <v>1.3842323459360675E-3</v>
      </c>
      <c r="V27" s="73"/>
      <c r="Z27" s="30" t="s">
        <v>304</v>
      </c>
    </row>
    <row r="28" spans="1:27" ht="15.75" thickBot="1" x14ac:dyDescent="0.3">
      <c r="A28" s="26"/>
      <c r="H28" s="55" t="str">
        <f ca="1">+Step5_RatesSelection!C28</f>
        <v>OIS_Swap_5Y</v>
      </c>
      <c r="R28" s="65">
        <f ca="1"/>
        <v>44427</v>
      </c>
      <c r="S28" s="67">
        <f ca="1"/>
        <v>0.98409531841103692</v>
      </c>
      <c r="T28" s="74">
        <f t="shared" ca="1" si="0"/>
        <v>6.0888888888888886</v>
      </c>
      <c r="U28" s="45">
        <f t="shared" ca="1" si="1"/>
        <v>2.633077825852911E-3</v>
      </c>
      <c r="V28" s="73"/>
      <c r="Z28" s="29" t="s">
        <v>172</v>
      </c>
    </row>
    <row r="29" spans="1:27" ht="15.75" thickBot="1" x14ac:dyDescent="0.3">
      <c r="A29" s="32" t="s">
        <v>163</v>
      </c>
      <c r="H29" s="55" t="str">
        <f ca="1">+Step5_RatesSelection!C29</f>
        <v>OIS_Swap_6Y</v>
      </c>
      <c r="R29" s="65">
        <f ca="1"/>
        <v>44792</v>
      </c>
      <c r="S29" s="67">
        <f ca="1"/>
        <v>0.97240945917838173</v>
      </c>
      <c r="T29" s="74">
        <f t="shared" ca="1" si="0"/>
        <v>7.1027777777777779</v>
      </c>
      <c r="U29" s="45">
        <f t="shared" ca="1" si="1"/>
        <v>3.9390657853844435E-3</v>
      </c>
      <c r="V29" s="73"/>
      <c r="Z29" s="30" t="s">
        <v>158</v>
      </c>
    </row>
    <row r="30" spans="1:27" x14ac:dyDescent="0.25">
      <c r="A30" s="33" t="s">
        <v>179</v>
      </c>
      <c r="B30" s="34" t="s">
        <v>180</v>
      </c>
      <c r="H30" s="55" t="str">
        <f ca="1">+Step5_RatesSelection!C30</f>
        <v>OIS_Swap_7Y</v>
      </c>
      <c r="R30" s="65">
        <f ca="1"/>
        <v>45159</v>
      </c>
      <c r="S30" s="67">
        <f ca="1"/>
        <v>0.95862659507691217</v>
      </c>
      <c r="T30" s="74">
        <f t="shared" ca="1" si="0"/>
        <v>8.1222222222222218</v>
      </c>
      <c r="U30" s="45">
        <f t="shared" ca="1" si="1"/>
        <v>5.2022276442057541E-3</v>
      </c>
      <c r="V30" s="73"/>
      <c r="Z30" s="26"/>
    </row>
    <row r="31" spans="1:27" ht="57" x14ac:dyDescent="0.25">
      <c r="A31" s="33" t="s">
        <v>274</v>
      </c>
      <c r="B31" s="34" t="s">
        <v>275</v>
      </c>
      <c r="H31" s="55" t="str">
        <f ca="1">+Step5_RatesSelection!C31</f>
        <v>OIS_Swap_8Y</v>
      </c>
      <c r="R31" s="65">
        <f ca="1"/>
        <v>45523</v>
      </c>
      <c r="S31" s="67">
        <f ca="1"/>
        <v>0.94337855221164435</v>
      </c>
      <c r="T31" s="74">
        <f t="shared" ca="1" si="0"/>
        <v>9.1333333333333329</v>
      </c>
      <c r="U31" s="45">
        <f t="shared" ca="1" si="1"/>
        <v>6.3818587177148119E-3</v>
      </c>
      <c r="V31" s="73"/>
      <c r="Z31" s="27" t="s">
        <v>159</v>
      </c>
    </row>
    <row r="32" spans="1:27" ht="28.5" x14ac:dyDescent="0.25">
      <c r="A32" s="33" t="s">
        <v>207</v>
      </c>
      <c r="B32" s="34" t="s">
        <v>276</v>
      </c>
      <c r="H32" s="55" t="str">
        <f ca="1">+Step5_RatesSelection!C32</f>
        <v>OIS_Swap_9Y</v>
      </c>
      <c r="R32" s="65">
        <f ca="1"/>
        <v>45888</v>
      </c>
      <c r="S32" s="67">
        <f ca="1"/>
        <v>0.92732894387696085</v>
      </c>
      <c r="T32" s="74">
        <f t="shared" ca="1" si="0"/>
        <v>10.147222222222222</v>
      </c>
      <c r="U32" s="45">
        <f t="shared" ca="1" si="1"/>
        <v>7.4352297548900279E-3</v>
      </c>
      <c r="V32" s="73"/>
      <c r="Z32" s="26"/>
    </row>
    <row r="33" spans="1:27" x14ac:dyDescent="0.25">
      <c r="A33" s="33" t="s">
        <v>249</v>
      </c>
      <c r="B33" s="34" t="s">
        <v>277</v>
      </c>
      <c r="H33" s="55" t="str">
        <f ca="1">+Step5_RatesSelection!C33</f>
        <v>OIS_Swap_10Y</v>
      </c>
      <c r="R33" s="65">
        <f ca="1"/>
        <v>46253</v>
      </c>
      <c r="S33" s="67">
        <f ca="1"/>
        <v>0.91058796658344254</v>
      </c>
      <c r="T33" s="74">
        <f t="shared" ca="1" si="0"/>
        <v>11.161111111111111</v>
      </c>
      <c r="U33" s="45">
        <f t="shared" ca="1" si="1"/>
        <v>8.3920650962014016E-3</v>
      </c>
      <c r="V33" s="73"/>
      <c r="Z33" s="31" t="s">
        <v>305</v>
      </c>
    </row>
    <row r="34" spans="1:27" ht="28.5" x14ac:dyDescent="0.25">
      <c r="A34" s="33" t="s">
        <v>213</v>
      </c>
      <c r="B34" s="34" t="s">
        <v>278</v>
      </c>
      <c r="H34" s="55" t="str">
        <f ca="1">+Step5_RatesSelection!C34</f>
        <v>OIS_Swap_11Y</v>
      </c>
      <c r="R34" s="65">
        <f ca="1"/>
        <v>46618</v>
      </c>
      <c r="S34" s="67">
        <f ca="1"/>
        <v>0.89348278320874519</v>
      </c>
      <c r="T34" s="74">
        <f t="shared" ca="1" si="0"/>
        <v>12.175000000000001</v>
      </c>
      <c r="U34" s="45">
        <f t="shared" ca="1" si="1"/>
        <v>9.250777289599714E-3</v>
      </c>
      <c r="V34" s="73"/>
      <c r="Z34" s="26"/>
    </row>
    <row r="35" spans="1:27" x14ac:dyDescent="0.25">
      <c r="A35" s="33" t="s">
        <v>279</v>
      </c>
      <c r="B35" s="34" t="s">
        <v>280</v>
      </c>
      <c r="H35" s="55" t="str">
        <f ca="1">+Step5_RatesSelection!C35</f>
        <v>OIS_Swap_12Y</v>
      </c>
      <c r="R35" s="65">
        <f ca="1"/>
        <v>47714</v>
      </c>
      <c r="S35" s="67">
        <f ca="1"/>
        <v>0.84331737701816778</v>
      </c>
      <c r="T35" s="74">
        <f t="shared" ca="1" si="0"/>
        <v>15.219444444444445</v>
      </c>
      <c r="U35" s="45">
        <f t="shared" ca="1" si="1"/>
        <v>1.1196986017561153E-2</v>
      </c>
      <c r="V35" s="73"/>
      <c r="Z35" s="27" t="s">
        <v>161</v>
      </c>
    </row>
    <row r="36" spans="1:27" x14ac:dyDescent="0.25">
      <c r="A36" s="33" t="s">
        <v>281</v>
      </c>
      <c r="B36" s="34" t="s">
        <v>282</v>
      </c>
      <c r="H36" s="55" t="str">
        <f ca="1">+Step5_RatesSelection!C36</f>
        <v>OIS_Swap_15Y</v>
      </c>
      <c r="R36" s="65">
        <f ca="1"/>
        <v>49541</v>
      </c>
      <c r="S36" s="67">
        <f ca="1"/>
        <v>0.76948062782046711</v>
      </c>
      <c r="T36" s="74">
        <f t="shared" ca="1" si="0"/>
        <v>20.294444444444444</v>
      </c>
      <c r="U36" s="45">
        <f t="shared" ca="1" si="1"/>
        <v>1.2911883434876042E-2</v>
      </c>
      <c r="V36" s="73"/>
      <c r="Z36" s="26"/>
    </row>
    <row r="37" spans="1:27" ht="28.5" x14ac:dyDescent="0.25">
      <c r="A37" s="33" t="s">
        <v>283</v>
      </c>
      <c r="B37" s="34" t="s">
        <v>284</v>
      </c>
      <c r="H37" s="55" t="str">
        <f ca="1">+Step5_RatesSelection!C37</f>
        <v>OIS_Swap_20Y</v>
      </c>
      <c r="R37" s="65">
        <f ca="1"/>
        <v>51368</v>
      </c>
      <c r="S37" s="67">
        <f ca="1"/>
        <v>0.71091999539049244</v>
      </c>
      <c r="T37" s="74">
        <f t="shared" ca="1" si="0"/>
        <v>25.369444444444444</v>
      </c>
      <c r="U37" s="45">
        <f t="shared" ca="1" si="1"/>
        <v>1.344906784700702E-2</v>
      </c>
      <c r="V37" s="73"/>
      <c r="Z37" s="31" t="s">
        <v>248</v>
      </c>
    </row>
    <row r="38" spans="1:27" ht="28.5" x14ac:dyDescent="0.25">
      <c r="A38" s="33" t="s">
        <v>285</v>
      </c>
      <c r="B38" s="34" t="s">
        <v>286</v>
      </c>
      <c r="H38" s="55" t="str">
        <f ca="1">+Step5_RatesSelection!C38</f>
        <v>OIS_Swap_25Y</v>
      </c>
      <c r="R38" s="65">
        <f ca="1"/>
        <v>53195</v>
      </c>
      <c r="S38" s="67">
        <f ca="1"/>
        <v>0.6592541537877411</v>
      </c>
      <c r="T38" s="74">
        <f t="shared" ca="1" si="0"/>
        <v>30.444444444444443</v>
      </c>
      <c r="U38" s="45">
        <f t="shared" ca="1" si="1"/>
        <v>1.3685457579990653E-2</v>
      </c>
      <c r="V38" s="73"/>
      <c r="Z38" s="26"/>
    </row>
    <row r="39" spans="1:27" ht="42.75" x14ac:dyDescent="0.25">
      <c r="A39" s="33" t="s">
        <v>287</v>
      </c>
      <c r="B39" s="34" t="s">
        <v>288</v>
      </c>
      <c r="H39" s="55" t="str">
        <f ca="1">+Step5_RatesSelection!C39</f>
        <v>OIS_Swap_30Y</v>
      </c>
      <c r="R39" s="65">
        <f ca="1"/>
        <v>56845</v>
      </c>
      <c r="S39" s="67">
        <f ca="1"/>
        <v>0.56653021120569336</v>
      </c>
      <c r="T39" s="74">
        <f t="shared" ca="1" si="0"/>
        <v>40.583333333333336</v>
      </c>
      <c r="U39" s="45">
        <f t="shared" ca="1" si="1"/>
        <v>1.4001434177210942E-2</v>
      </c>
      <c r="V39" s="73"/>
      <c r="Z39" s="32" t="s">
        <v>163</v>
      </c>
    </row>
    <row r="40" spans="1:27" ht="28.5" x14ac:dyDescent="0.25">
      <c r="A40" s="33" t="s">
        <v>183</v>
      </c>
      <c r="B40" s="34" t="s">
        <v>184</v>
      </c>
      <c r="H40" s="55" t="str">
        <f ca="1">+Step5_RatesSelection!C40</f>
        <v>OIS_Swap_40Y</v>
      </c>
      <c r="R40" s="65">
        <f ca="1"/>
        <v>60498</v>
      </c>
      <c r="S40" s="67">
        <f ca="1"/>
        <v>0.50266945197051849</v>
      </c>
      <c r="T40" s="74">
        <f t="shared" ca="1" si="0"/>
        <v>50.730555555555554</v>
      </c>
      <c r="U40" s="45">
        <f t="shared" ca="1" si="1"/>
        <v>1.3558347045678364E-2</v>
      </c>
      <c r="V40" s="73"/>
      <c r="Z40" s="33" t="s">
        <v>179</v>
      </c>
      <c r="AA40" s="34" t="s">
        <v>299</v>
      </c>
    </row>
    <row r="41" spans="1:27" x14ac:dyDescent="0.25">
      <c r="A41" s="33" t="s">
        <v>166</v>
      </c>
      <c r="B41" s="34" t="s">
        <v>167</v>
      </c>
      <c r="H41" s="55" t="str">
        <f ca="1">+Step5_RatesSelection!C41</f>
        <v>OIS_Swap_50Y</v>
      </c>
      <c r="R41" s="65">
        <f ca="1"/>
        <v>64150</v>
      </c>
      <c r="S41" s="67">
        <f ca="1"/>
        <v>0.44116891986943452</v>
      </c>
      <c r="T41" s="74">
        <f t="shared" ca="1" si="0"/>
        <v>60.875</v>
      </c>
      <c r="U41" s="45">
        <f t="shared" ca="1" si="1"/>
        <v>1.3442750531795139E-2</v>
      </c>
      <c r="V41" s="73"/>
      <c r="Z41" s="33" t="s">
        <v>166</v>
      </c>
      <c r="AA41" s="34" t="s">
        <v>167</v>
      </c>
    </row>
    <row r="42" spans="1:27" hidden="1" x14ac:dyDescent="0.25">
      <c r="A42" s="33" t="s">
        <v>185</v>
      </c>
      <c r="B42" s="34" t="s">
        <v>186</v>
      </c>
      <c r="H42" s="55" t="str">
        <f ca="1">+Step5_RatesSelection!C42</f>
        <v>OIS_Swap_60Y</v>
      </c>
      <c r="R42" s="61" t="e">
        <f ca="1"/>
        <v>#N/A</v>
      </c>
      <c r="S42" t="e">
        <f ca="1"/>
        <v>#N/A</v>
      </c>
      <c r="T42" s="72" t="e">
        <f t="shared" ca="1" si="0"/>
        <v>#N/A</v>
      </c>
      <c r="U42" s="69" t="e">
        <f t="shared" ca="1" si="1"/>
        <v>#N/A</v>
      </c>
      <c r="V42" s="69"/>
    </row>
  </sheetData>
  <mergeCells count="2">
    <mergeCell ref="E1:Q1"/>
    <mergeCell ref="R1:X1"/>
  </mergeCells>
  <dataValidations disablePrompts="1" count="4">
    <dataValidation type="list" allowBlank="1" showInputMessage="1" showErrorMessage="1" sqref="G4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I4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M4">
      <formula1>"Discount,ZeroYield,ForwardRate"</formula1>
    </dataValidation>
    <dataValidation type="list" allowBlank="1" showInputMessage="1" showErrorMessage="1" sqref="N4">
      <formula1>"BackwardFlat,ForwardFlat,Linear,LogLinear,Cubic,LogCubic"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Input</vt:lpstr>
      <vt:lpstr>Step1_VersioneSW&amp;Data</vt:lpstr>
      <vt:lpstr>Step2_Index</vt:lpstr>
      <vt:lpstr>Step3_AnagraficheDepositi</vt:lpstr>
      <vt:lpstr>Step4_AnagraficheOISSwap</vt:lpstr>
      <vt:lpstr>Step5_RatesSelection</vt:lpstr>
      <vt:lpstr>Step6_BootstrapCurva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buttara4</dc:creator>
  <cp:lastModifiedBy>buttara4</cp:lastModifiedBy>
  <dcterms:created xsi:type="dcterms:W3CDTF">2015-08-19T14:55:39Z</dcterms:created>
  <dcterms:modified xsi:type="dcterms:W3CDTF">2015-08-19T16:57:13Z</dcterms:modified>
</cp:coreProperties>
</file>