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nu\Desktop\Tesi\"/>
    </mc:Choice>
  </mc:AlternateContent>
  <bookViews>
    <workbookView xWindow="-15" yWindow="-15" windowWidth="19050" windowHeight="12405" firstSheet="6" activeTab="7"/>
  </bookViews>
  <sheets>
    <sheet name="TermStructures" sheetId="1" r:id="rId1"/>
    <sheet name="DateCalc" sheetId="2" r:id="rId2"/>
    <sheet name="PricingEngines" sheetId="4" r:id="rId3"/>
    <sheet name="Swaps" sheetId="3" r:id="rId4"/>
    <sheet name="CapFloor" sheetId="6" r:id="rId5"/>
    <sheet name="Swaption" sheetId="5" r:id="rId6"/>
    <sheet name="CMS" sheetId="9" r:id="rId7"/>
    <sheet name="FixedLegFlowAnalysis" sheetId="8" r:id="rId8"/>
    <sheet name="CmsLegFlowAnalysis" sheetId="10" r:id="rId9"/>
    <sheet name="FloatingLegFlowAnalysis" sheetId="7" r:id="rId10"/>
  </sheets>
  <externalReferences>
    <externalReference r:id="rId11"/>
    <externalReference r:id="rId12"/>
  </externalReferences>
  <definedNames>
    <definedName name="_xlnm._FilterDatabase" localSheetId="7" hidden="1">FixedLegFlowAnalysis!$A$1:$U$182</definedName>
    <definedName name="Calendar">DateCalc!$B$1</definedName>
    <definedName name="EffectiveDate">DateCalc!$B$2</definedName>
    <definedName name="Nominal">Swaps!$B$13</definedName>
    <definedName name="ReferenceDate">TermStructures!$E$4</definedName>
    <definedName name="TerminationDate">DateCalc!$B$3</definedName>
  </definedNames>
  <calcPr calcId="152511"/>
</workbook>
</file>

<file path=xl/calcChain.xml><?xml version="1.0" encoding="utf-8"?>
<calcChain xmlns="http://schemas.openxmlformats.org/spreadsheetml/2006/main">
  <c r="E4" i="1" l="1"/>
  <c r="B2" i="2"/>
  <c r="B3" i="2" l="1"/>
  <c r="B24" i="9" l="1"/>
  <c r="B4" i="3"/>
  <c r="B30" i="3"/>
  <c r="E5" i="3"/>
  <c r="E8" i="3"/>
  <c r="E11" i="3"/>
  <c r="E12" i="3"/>
  <c r="E1" i="1"/>
  <c r="B1" i="5"/>
  <c r="H1" i="1"/>
  <c r="B1" i="1"/>
  <c r="B2" i="5"/>
  <c r="B20" i="4" l="1"/>
  <c r="B13" i="9"/>
  <c r="B6" i="9"/>
  <c r="B19" i="4"/>
  <c r="B5" i="9"/>
  <c r="B11" i="4"/>
  <c r="B12" i="5"/>
  <c r="B12" i="4"/>
  <c r="B16" i="4"/>
  <c r="B8" i="4"/>
  <c r="B1" i="9"/>
  <c r="B2" i="1"/>
  <c r="B10" i="9"/>
  <c r="E2" i="1"/>
  <c r="H2" i="1"/>
  <c r="B9" i="2" l="1"/>
  <c r="B25" i="2"/>
  <c r="B8" i="2"/>
  <c r="B24" i="2"/>
  <c r="B31" i="9"/>
  <c r="B11" i="9"/>
  <c r="B17" i="4"/>
  <c r="B9" i="4"/>
  <c r="B2" i="9"/>
  <c r="B21" i="2"/>
  <c r="B5" i="2"/>
  <c r="E6" i="3" l="1"/>
  <c r="B25" i="9"/>
  <c r="B31" i="3"/>
  <c r="B14" i="3"/>
  <c r="E9" i="3"/>
  <c r="B26" i="3"/>
  <c r="B22" i="2"/>
  <c r="B27" i="3"/>
  <c r="B6" i="2"/>
  <c r="B20" i="9"/>
  <c r="B21" i="9"/>
  <c r="B37" i="9"/>
  <c r="E19" i="3" l="1"/>
  <c r="E4" i="9"/>
  <c r="B4" i="4" l="1"/>
  <c r="B1" i="4"/>
  <c r="B5" i="3" l="1"/>
  <c r="B1" i="3"/>
  <c r="B2" i="3"/>
  <c r="B2" i="4"/>
  <c r="B20" i="3" l="1"/>
  <c r="E10" i="3"/>
  <c r="E1" i="3"/>
  <c r="I1" i="3"/>
  <c r="I2" i="3"/>
  <c r="B9" i="3"/>
  <c r="I4" i="3"/>
  <c r="E2" i="3"/>
  <c r="B10" i="3"/>
  <c r="A1" i="7" a="1"/>
  <c r="I3" i="3"/>
  <c r="A1" i="8" a="1"/>
  <c r="C1" i="8" l="1"/>
  <c r="S1" i="8"/>
  <c r="N2" i="8"/>
  <c r="I3" i="8"/>
  <c r="D4" i="8"/>
  <c r="T4" i="8"/>
  <c r="O5" i="8"/>
  <c r="J6" i="8"/>
  <c r="E7" i="8"/>
  <c r="U7" i="8"/>
  <c r="P8" i="8"/>
  <c r="K9" i="8"/>
  <c r="F10" i="8"/>
  <c r="A11" i="8"/>
  <c r="Q11" i="8"/>
  <c r="L12" i="8"/>
  <c r="G13" i="8"/>
  <c r="B14" i="8"/>
  <c r="R14" i="8"/>
  <c r="M15" i="8"/>
  <c r="H16" i="8"/>
  <c r="C17" i="8"/>
  <c r="P1" i="8"/>
  <c r="K2" i="8"/>
  <c r="F3" i="8"/>
  <c r="A4" i="8"/>
  <c r="Q4" i="8"/>
  <c r="L5" i="8"/>
  <c r="G6" i="8"/>
  <c r="B7" i="8"/>
  <c r="R7" i="8"/>
  <c r="M8" i="8"/>
  <c r="H9" i="8"/>
  <c r="C10" i="8"/>
  <c r="S10" i="8"/>
  <c r="N11" i="8"/>
  <c r="I12" i="8"/>
  <c r="D2" i="8"/>
  <c r="O3" i="8"/>
  <c r="E5" i="8"/>
  <c r="P6" i="8"/>
  <c r="F8" i="8"/>
  <c r="Q9" i="8"/>
  <c r="E2" i="8"/>
  <c r="P3" i="8"/>
  <c r="F5" i="8"/>
  <c r="Q6" i="8"/>
  <c r="G8" i="8"/>
  <c r="R9" i="8"/>
  <c r="H11" i="8"/>
  <c r="Q12" i="8"/>
  <c r="Q13" i="8"/>
  <c r="Q14" i="8"/>
  <c r="R15" i="8"/>
  <c r="R16" i="8"/>
  <c r="O17" i="8"/>
  <c r="J18" i="8"/>
  <c r="E19" i="8"/>
  <c r="U19" i="8"/>
  <c r="P20" i="8"/>
  <c r="K21" i="8"/>
  <c r="F22" i="8"/>
  <c r="A23" i="8"/>
  <c r="Q23" i="8"/>
  <c r="P2" i="8"/>
  <c r="Q5" i="8"/>
  <c r="R8" i="8"/>
  <c r="D11" i="8"/>
  <c r="U12" i="8"/>
  <c r="H14" i="8"/>
  <c r="O15" i="8"/>
  <c r="A17" i="8"/>
  <c r="C18" i="8"/>
  <c r="C19" i="8"/>
  <c r="C20" i="8"/>
  <c r="D21" i="8"/>
  <c r="D22" i="8"/>
  <c r="D23" i="8"/>
  <c r="D24" i="8"/>
  <c r="T24" i="8"/>
  <c r="O25" i="8"/>
  <c r="J26" i="8"/>
  <c r="E27" i="8"/>
  <c r="U27" i="8"/>
  <c r="P28" i="8"/>
  <c r="G1" i="8"/>
  <c r="F2" i="8"/>
  <c r="E3" i="8"/>
  <c r="H4" i="8"/>
  <c r="G5" i="8"/>
  <c r="F6" i="8"/>
  <c r="I7" i="8"/>
  <c r="H8" i="8"/>
  <c r="G9" i="8"/>
  <c r="J10" i="8"/>
  <c r="I11" i="8"/>
  <c r="H12" i="8"/>
  <c r="K13" i="8"/>
  <c r="J14" i="8"/>
  <c r="I15" i="8"/>
  <c r="L16" i="8"/>
  <c r="H1" i="8"/>
  <c r="G2" i="8"/>
  <c r="J3" i="8"/>
  <c r="I4" i="8"/>
  <c r="H5" i="8"/>
  <c r="K6" i="8"/>
  <c r="J7" i="8"/>
  <c r="I8" i="8"/>
  <c r="L9" i="8"/>
  <c r="K10" i="8"/>
  <c r="J11" i="8"/>
  <c r="A1" i="8"/>
  <c r="T2" i="8"/>
  <c r="R4" i="8"/>
  <c r="C7" i="8"/>
  <c r="A9" i="8"/>
  <c r="R1" i="8"/>
  <c r="C4" i="8"/>
  <c r="A6" i="8"/>
  <c r="T7" i="8"/>
  <c r="E10" i="8"/>
  <c r="C12" i="8"/>
  <c r="L13" i="8"/>
  <c r="B15" i="8"/>
  <c r="G16" i="8"/>
  <c r="K17" i="8"/>
  <c r="N18" i="8"/>
  <c r="M19" i="8"/>
  <c r="L20" i="8"/>
  <c r="O21" i="8"/>
  <c r="N22" i="8"/>
  <c r="M23" i="8"/>
  <c r="K3" i="8"/>
  <c r="G7" i="8"/>
  <c r="P10" i="8"/>
  <c r="H13" i="8"/>
  <c r="U14" i="8"/>
  <c r="O16" i="8"/>
  <c r="H18" i="8"/>
  <c r="N19" i="8"/>
  <c r="S20" i="8"/>
  <c r="I22" i="8"/>
  <c r="O23" i="8"/>
  <c r="P24" i="8"/>
  <c r="S25" i="8"/>
  <c r="R26" i="8"/>
  <c r="Q27" i="8"/>
  <c r="T28" i="8"/>
  <c r="Q2" i="8"/>
  <c r="R5" i="8"/>
  <c r="S8" i="8"/>
  <c r="G11" i="8"/>
  <c r="B13" i="8"/>
  <c r="I14" i="8"/>
  <c r="P15" i="8"/>
  <c r="D17" i="8"/>
  <c r="D18" i="8"/>
  <c r="D19" i="8"/>
  <c r="E20" i="8"/>
  <c r="E21" i="8"/>
  <c r="E22" i="8"/>
  <c r="F23" i="8"/>
  <c r="E24" i="8"/>
  <c r="U24" i="8"/>
  <c r="P25" i="8"/>
  <c r="K26" i="8"/>
  <c r="F27" i="8"/>
  <c r="A28" i="8"/>
  <c r="Q28" i="8"/>
  <c r="L29" i="8"/>
  <c r="G30" i="8"/>
  <c r="B31" i="8"/>
  <c r="R31" i="8"/>
  <c r="M32" i="8"/>
  <c r="H33" i="8"/>
  <c r="C34" i="8"/>
  <c r="S34" i="8"/>
  <c r="N35" i="8"/>
  <c r="I36" i="8"/>
  <c r="D37" i="8"/>
  <c r="T37" i="8"/>
  <c r="O38" i="8"/>
  <c r="J39" i="8"/>
  <c r="E40" i="8"/>
  <c r="U40" i="8"/>
  <c r="P41" i="8"/>
  <c r="K42" i="8"/>
  <c r="F43" i="8"/>
  <c r="A44" i="8"/>
  <c r="C3" i="8"/>
  <c r="E9" i="8"/>
  <c r="D13" i="8"/>
  <c r="S15" i="8"/>
  <c r="E18" i="8"/>
  <c r="F20" i="8"/>
  <c r="G22" i="8"/>
  <c r="F24" i="8"/>
  <c r="Q25" i="8"/>
  <c r="G27" i="8"/>
  <c r="R28" i="8"/>
  <c r="U29" i="8"/>
  <c r="U30" i="8"/>
  <c r="U31" i="8"/>
  <c r="A33" i="8"/>
  <c r="A34" i="8"/>
  <c r="A35" i="8"/>
  <c r="B36" i="8"/>
  <c r="B37" i="8"/>
  <c r="B38" i="8"/>
  <c r="C39" i="8"/>
  <c r="C40" i="8"/>
  <c r="C41" i="8"/>
  <c r="D42" i="8"/>
  <c r="D43" i="8"/>
  <c r="D44" i="8"/>
  <c r="A45" i="8"/>
  <c r="Q45" i="8"/>
  <c r="L46" i="8"/>
  <c r="G47" i="8"/>
  <c r="B48" i="8"/>
  <c r="R48" i="8"/>
  <c r="M49" i="8"/>
  <c r="H50" i="8"/>
  <c r="C51" i="8"/>
  <c r="S51" i="8"/>
  <c r="N52" i="8"/>
  <c r="I53" i="8"/>
  <c r="D54" i="8"/>
  <c r="T54" i="8"/>
  <c r="O55" i="8"/>
  <c r="J56" i="8"/>
  <c r="E57" i="8"/>
  <c r="T6" i="8"/>
  <c r="T11" i="8"/>
  <c r="S14" i="8"/>
  <c r="J17" i="8"/>
  <c r="K19" i="8"/>
  <c r="L21" i="8"/>
  <c r="L23" i="8"/>
  <c r="E25" i="8"/>
  <c r="P26" i="8"/>
  <c r="F28" i="8"/>
  <c r="M29" i="8"/>
  <c r="M30" i="8"/>
  <c r="M31" i="8"/>
  <c r="N32" i="8"/>
  <c r="N33" i="8"/>
  <c r="N34" i="8"/>
  <c r="O35" i="8"/>
  <c r="O36" i="8"/>
  <c r="O37" i="8"/>
  <c r="P38" i="8"/>
  <c r="P39" i="8"/>
  <c r="P40" i="8"/>
  <c r="K1" i="8"/>
  <c r="R2" i="8"/>
  <c r="U3" i="8"/>
  <c r="K5" i="8"/>
  <c r="R6" i="8"/>
  <c r="D8" i="8"/>
  <c r="O9" i="8"/>
  <c r="R10" i="8"/>
  <c r="D12" i="8"/>
  <c r="O13" i="8"/>
  <c r="A15" i="8"/>
  <c r="D16" i="8"/>
  <c r="L1" i="8"/>
  <c r="S2" i="8"/>
  <c r="E4" i="8"/>
  <c r="P5" i="8"/>
  <c r="S6" i="8"/>
  <c r="E8" i="8"/>
  <c r="P9" i="8"/>
  <c r="B11" i="8"/>
  <c r="E12" i="8"/>
  <c r="G3" i="8"/>
  <c r="U5" i="8"/>
  <c r="N8" i="8"/>
  <c r="M2" i="8"/>
  <c r="S4" i="8"/>
  <c r="L7" i="8"/>
  <c r="M10" i="8"/>
  <c r="A13" i="8"/>
  <c r="L14" i="8"/>
  <c r="M16" i="8"/>
  <c r="B18" i="8"/>
  <c r="I19" i="8"/>
  <c r="T20" i="8"/>
  <c r="B22" i="8"/>
  <c r="I23" i="8"/>
  <c r="F4" i="8"/>
  <c r="M9" i="8"/>
  <c r="N12" i="8"/>
  <c r="H15" i="8"/>
  <c r="M17" i="8"/>
  <c r="H19" i="8"/>
  <c r="I21" i="8"/>
  <c r="T22" i="8"/>
  <c r="L24" i="8"/>
  <c r="B26" i="8"/>
  <c r="I27" i="8"/>
  <c r="L28" i="8"/>
  <c r="L3" i="8"/>
  <c r="H7" i="8"/>
  <c r="Q10" i="8"/>
  <c r="I13" i="8"/>
  <c r="C15" i="8"/>
  <c r="Q16" i="8"/>
  <c r="I18" i="8"/>
  <c r="O19" i="8"/>
  <c r="U20" i="8"/>
  <c r="K22" i="8"/>
  <c r="P23" i="8"/>
  <c r="Q24" i="8"/>
  <c r="T25" i="8"/>
  <c r="S26" i="8"/>
  <c r="R27" i="8"/>
  <c r="U28" i="8"/>
  <c r="T29" i="8"/>
  <c r="S30" i="8"/>
  <c r="A32" i="8"/>
  <c r="U32" i="8"/>
  <c r="T33" i="8"/>
  <c r="B35" i="8"/>
  <c r="A36" i="8"/>
  <c r="U36" i="8"/>
  <c r="C38" i="8"/>
  <c r="B39" i="8"/>
  <c r="A40" i="8"/>
  <c r="D41" i="8"/>
  <c r="C42" i="8"/>
  <c r="B43" i="8"/>
  <c r="E44" i="8"/>
  <c r="D6" i="8"/>
  <c r="J12" i="8"/>
  <c r="K16" i="8"/>
  <c r="F19" i="8"/>
  <c r="Q21" i="8"/>
  <c r="N24" i="8"/>
  <c r="L26" i="8"/>
  <c r="J28" i="8"/>
  <c r="E30" i="8"/>
  <c r="K31" i="8"/>
  <c r="P32" i="8"/>
  <c r="F34" i="8"/>
  <c r="L35" i="8"/>
  <c r="R36" i="8"/>
  <c r="H38" i="8"/>
  <c r="M39" i="8"/>
  <c r="S40" i="8"/>
  <c r="I42" i="8"/>
  <c r="O43" i="8"/>
  <c r="R44" i="8"/>
  <c r="U45" i="8"/>
  <c r="T46" i="8"/>
  <c r="S47" i="8"/>
  <c r="A49" i="8"/>
  <c r="U49" i="8"/>
  <c r="T50" i="8"/>
  <c r="B52" i="8"/>
  <c r="A53" i="8"/>
  <c r="U53" i="8"/>
  <c r="C55" i="8"/>
  <c r="B56" i="8"/>
  <c r="A57" i="8"/>
  <c r="J8" i="8"/>
  <c r="J13" i="8"/>
  <c r="S16" i="8"/>
  <c r="A20" i="8"/>
  <c r="L22" i="8"/>
  <c r="R24" i="8"/>
  <c r="C27" i="8"/>
  <c r="A29" i="8"/>
  <c r="H30" i="8"/>
  <c r="S31" i="8"/>
  <c r="C33" i="8"/>
  <c r="I34" i="8"/>
  <c r="T35" i="8"/>
  <c r="E37" i="8"/>
  <c r="J38" i="8"/>
  <c r="U39" i="8"/>
  <c r="F41" i="8"/>
  <c r="F42" i="8"/>
  <c r="G43" i="8"/>
  <c r="G44" i="8"/>
  <c r="C45" i="8"/>
  <c r="S45" i="8"/>
  <c r="N46" i="8"/>
  <c r="I47" i="8"/>
  <c r="D48" i="8"/>
  <c r="T48" i="8"/>
  <c r="O49" i="8"/>
  <c r="J50" i="8"/>
  <c r="E51" i="8"/>
  <c r="U51" i="8"/>
  <c r="P52" i="8"/>
  <c r="K53" i="8"/>
  <c r="F54" i="8"/>
  <c r="A55" i="8"/>
  <c r="O4" i="8"/>
  <c r="T13" i="8"/>
  <c r="Q18" i="8"/>
  <c r="S22" i="8"/>
  <c r="E26" i="8"/>
  <c r="F29" i="8"/>
  <c r="G31" i="8"/>
  <c r="G33" i="8"/>
  <c r="H35" i="8"/>
  <c r="I37" i="8"/>
  <c r="I39" i="8"/>
  <c r="J41" i="8"/>
  <c r="K43" i="8"/>
  <c r="F45" i="8"/>
  <c r="Q46" i="8"/>
  <c r="G48" i="8"/>
  <c r="R49" i="8"/>
  <c r="H51" i="8"/>
  <c r="S52" i="8"/>
  <c r="I54" i="8"/>
  <c r="Q55" i="8"/>
  <c r="Q56" i="8"/>
  <c r="L11" i="8"/>
  <c r="F17" i="8"/>
  <c r="H21" i="8"/>
  <c r="B25" i="8"/>
  <c r="C28" i="8"/>
  <c r="L30" i="8"/>
  <c r="L32" i="8"/>
  <c r="M34" i="8"/>
  <c r="N36" i="8"/>
  <c r="N38" i="8"/>
  <c r="O40" i="8"/>
  <c r="P42" i="8"/>
  <c r="O44" i="8"/>
  <c r="E46" i="8"/>
  <c r="P47" i="8"/>
  <c r="F49" i="8"/>
  <c r="Q50" i="8"/>
  <c r="G52" i="8"/>
  <c r="R53" i="8"/>
  <c r="H55" i="8"/>
  <c r="I56" i="8"/>
  <c r="I57" i="8"/>
  <c r="D58" i="8"/>
  <c r="T58" i="8"/>
  <c r="O59" i="8"/>
  <c r="J60" i="8"/>
  <c r="E61" i="8"/>
  <c r="U61" i="8"/>
  <c r="P62" i="8"/>
  <c r="K63" i="8"/>
  <c r="F64" i="8"/>
  <c r="A65" i="8"/>
  <c r="Q65" i="8"/>
  <c r="L66" i="8"/>
  <c r="G67" i="8"/>
  <c r="B68" i="8"/>
  <c r="R68" i="8"/>
  <c r="M69" i="8"/>
  <c r="H70" i="8"/>
  <c r="C71" i="8"/>
  <c r="S71" i="8"/>
  <c r="N72" i="8"/>
  <c r="K8" i="8"/>
  <c r="B20" i="8"/>
  <c r="D27" i="8"/>
  <c r="T31" i="8"/>
  <c r="U35" i="8"/>
  <c r="B40" i="8"/>
  <c r="C44" i="8"/>
  <c r="F47" i="8"/>
  <c r="G50" i="8"/>
  <c r="H53" i="8"/>
  <c r="C56" i="8"/>
  <c r="N57" i="8"/>
  <c r="N58" i="8"/>
  <c r="N59" i="8"/>
  <c r="O60" i="8"/>
  <c r="O61" i="8"/>
  <c r="O62" i="8"/>
  <c r="P63" i="8"/>
  <c r="P64" i="8"/>
  <c r="P65" i="8"/>
  <c r="Q66" i="8"/>
  <c r="Q67" i="8"/>
  <c r="Q68" i="8"/>
  <c r="R69" i="8"/>
  <c r="R70" i="8"/>
  <c r="R71" i="8"/>
  <c r="S72" i="8"/>
  <c r="O73" i="8"/>
  <c r="T3" i="8"/>
  <c r="L18" i="8"/>
  <c r="A26" i="8"/>
  <c r="D31" i="8"/>
  <c r="E35" i="8"/>
  <c r="G39" i="8"/>
  <c r="H43" i="8"/>
  <c r="O46" i="8"/>
  <c r="P49" i="8"/>
  <c r="Q52" i="8"/>
  <c r="P55" i="8"/>
  <c r="J57" i="8"/>
  <c r="J58" i="8"/>
  <c r="J59" i="8"/>
  <c r="K60" i="8"/>
  <c r="K61" i="8"/>
  <c r="K62" i="8"/>
  <c r="L63" i="8"/>
  <c r="L64" i="8"/>
  <c r="L65" i="8"/>
  <c r="M66" i="8"/>
  <c r="M67" i="8"/>
  <c r="M68" i="8"/>
  <c r="N69" i="8"/>
  <c r="N70" i="8"/>
  <c r="N71" i="8"/>
  <c r="O72" i="8"/>
  <c r="L73" i="8"/>
  <c r="G74" i="8"/>
  <c r="B75" i="8"/>
  <c r="R75" i="8"/>
  <c r="M76" i="8"/>
  <c r="H77" i="8"/>
  <c r="C78" i="8"/>
  <c r="S78" i="8"/>
  <c r="N79" i="8"/>
  <c r="I80" i="8"/>
  <c r="D81" i="8"/>
  <c r="T81" i="8"/>
  <c r="O82" i="8"/>
  <c r="J83" i="8"/>
  <c r="E84" i="8"/>
  <c r="U84" i="8"/>
  <c r="B19" i="8"/>
  <c r="I31" i="8"/>
  <c r="L39" i="8"/>
  <c r="S46" i="8"/>
  <c r="U52" i="8"/>
  <c r="K57" i="8"/>
  <c r="L59" i="8"/>
  <c r="L61" i="8"/>
  <c r="M63" i="8"/>
  <c r="N65" i="8"/>
  <c r="N67" i="8"/>
  <c r="O69" i="8"/>
  <c r="P71" i="8"/>
  <c r="M73" i="8"/>
  <c r="R74" i="8"/>
  <c r="S75" i="8"/>
  <c r="S76" i="8"/>
  <c r="S77" i="8"/>
  <c r="T78" i="8"/>
  <c r="T79" i="8"/>
  <c r="T80" i="8"/>
  <c r="U81" i="8"/>
  <c r="U82" i="8"/>
  <c r="U83" i="8"/>
  <c r="A85" i="8"/>
  <c r="R85" i="8"/>
  <c r="M86" i="8"/>
  <c r="H87" i="8"/>
  <c r="C88" i="8"/>
  <c r="S88" i="8"/>
  <c r="N89" i="8"/>
  <c r="I90" i="8"/>
  <c r="D91" i="8"/>
  <c r="T91" i="8"/>
  <c r="O92" i="8"/>
  <c r="J93" i="8"/>
  <c r="E94" i="8"/>
  <c r="U94" i="8"/>
  <c r="P95" i="8"/>
  <c r="K96" i="8"/>
  <c r="F97" i="8"/>
  <c r="A98" i="8"/>
  <c r="Q98" i="8"/>
  <c r="L99" i="8"/>
  <c r="G100" i="8"/>
  <c r="B101" i="8"/>
  <c r="R101" i="8"/>
  <c r="M102" i="8"/>
  <c r="H103" i="8"/>
  <c r="C104" i="8"/>
  <c r="S104" i="8"/>
  <c r="N105" i="8"/>
  <c r="I106" i="8"/>
  <c r="D107" i="8"/>
  <c r="T107" i="8"/>
  <c r="O108" i="8"/>
  <c r="J109" i="8"/>
  <c r="E110" i="8"/>
  <c r="U110" i="8"/>
  <c r="P111" i="8"/>
  <c r="K112" i="8"/>
  <c r="A3" i="8"/>
  <c r="P4" i="8"/>
  <c r="N6" i="8"/>
  <c r="L8" i="8"/>
  <c r="B10" i="8"/>
  <c r="U11" i="8"/>
  <c r="S13" i="8"/>
  <c r="Q15" i="8"/>
  <c r="D1" i="8"/>
  <c r="B3" i="8"/>
  <c r="U4" i="8"/>
  <c r="O6" i="8"/>
  <c r="Q8" i="8"/>
  <c r="G10" i="8"/>
  <c r="A12" i="8"/>
  <c r="B4" i="8"/>
  <c r="K7" i="8"/>
  <c r="J1" i="8"/>
  <c r="N5" i="8"/>
  <c r="B9" i="8"/>
  <c r="K12" i="8"/>
  <c r="G15" i="8"/>
  <c r="G17" i="8"/>
  <c r="A19" i="8"/>
  <c r="C21" i="8"/>
  <c r="R22" i="8"/>
  <c r="U1" i="8"/>
  <c r="D10" i="8"/>
  <c r="U13" i="8"/>
  <c r="H17" i="8"/>
  <c r="S19" i="8"/>
  <c r="T21" i="8"/>
  <c r="H24" i="8"/>
  <c r="F26" i="8"/>
  <c r="D28" i="8"/>
  <c r="A2" i="8"/>
  <c r="C8" i="8"/>
  <c r="G12" i="8"/>
  <c r="P14" i="8"/>
  <c r="I17" i="8"/>
  <c r="T18" i="8"/>
  <c r="O20" i="8"/>
  <c r="P22" i="8"/>
  <c r="I24" i="8"/>
  <c r="L25" i="8"/>
  <c r="B27" i="8"/>
  <c r="I28" i="8"/>
  <c r="P29" i="8"/>
  <c r="F31" i="8"/>
  <c r="I32" i="8"/>
  <c r="P33" i="8"/>
  <c r="F35" i="8"/>
  <c r="M36" i="8"/>
  <c r="P37" i="8"/>
  <c r="F39" i="8"/>
  <c r="M40" i="8"/>
  <c r="T41" i="8"/>
  <c r="J43" i="8"/>
  <c r="M1" i="8"/>
  <c r="K11" i="8"/>
  <c r="E17" i="8"/>
  <c r="Q20" i="8"/>
  <c r="R23" i="8"/>
  <c r="T26" i="8"/>
  <c r="J29" i="8"/>
  <c r="E31" i="8"/>
  <c r="F33" i="8"/>
  <c r="Q34" i="8"/>
  <c r="L36" i="8"/>
  <c r="M38" i="8"/>
  <c r="H40" i="8"/>
  <c r="S41" i="8"/>
  <c r="T43" i="8"/>
  <c r="I45" i="8"/>
  <c r="P46" i="8"/>
  <c r="F48" i="8"/>
  <c r="I49" i="8"/>
  <c r="P50" i="8"/>
  <c r="F52" i="8"/>
  <c r="M53" i="8"/>
  <c r="P54" i="8"/>
  <c r="F56" i="8"/>
  <c r="S3" i="8"/>
  <c r="R12" i="8"/>
  <c r="U17" i="8"/>
  <c r="B2" i="8"/>
  <c r="L4" i="8"/>
  <c r="A7" i="8"/>
  <c r="C9" i="8"/>
  <c r="M11" i="8"/>
  <c r="F14" i="8"/>
  <c r="P16" i="8"/>
  <c r="O2" i="8"/>
  <c r="D5" i="8"/>
  <c r="N7" i="8"/>
  <c r="T9" i="8"/>
  <c r="I1" i="8"/>
  <c r="M5" i="8"/>
  <c r="B1" i="8"/>
  <c r="I6" i="8"/>
  <c r="U10" i="8"/>
  <c r="G14" i="8"/>
  <c r="S17" i="8"/>
  <c r="D20" i="8"/>
  <c r="J22" i="8"/>
  <c r="A5" i="8"/>
  <c r="F12" i="8"/>
  <c r="I16" i="8"/>
  <c r="I20" i="8"/>
  <c r="J23" i="8"/>
  <c r="K25" i="8"/>
  <c r="H28" i="8"/>
  <c r="B5" i="8"/>
  <c r="S11" i="8"/>
  <c r="J15" i="8"/>
  <c r="T17" i="8"/>
  <c r="J20" i="8"/>
  <c r="U22" i="8"/>
  <c r="D25" i="8"/>
  <c r="O26" i="8"/>
  <c r="M28" i="8"/>
  <c r="K30" i="8"/>
  <c r="E32" i="8"/>
  <c r="G34" i="8"/>
  <c r="R35" i="8"/>
  <c r="L37" i="8"/>
  <c r="N39" i="8"/>
  <c r="H41" i="8"/>
  <c r="S42" i="8"/>
  <c r="N4" i="8"/>
  <c r="K14" i="8"/>
  <c r="P19" i="8"/>
  <c r="A25" i="8"/>
  <c r="B28" i="8"/>
  <c r="P30" i="8"/>
  <c r="K33" i="8"/>
  <c r="Q35" i="8"/>
  <c r="R37" i="8"/>
  <c r="N40" i="8"/>
  <c r="T42" i="8"/>
  <c r="E45" i="8"/>
  <c r="C47" i="8"/>
  <c r="N48" i="8"/>
  <c r="L50" i="8"/>
  <c r="J52" i="8"/>
  <c r="H54" i="8"/>
  <c r="S55" i="8"/>
  <c r="I5" i="8"/>
  <c r="K15" i="8"/>
  <c r="K20" i="8"/>
  <c r="B24" i="8"/>
  <c r="H26" i="8"/>
  <c r="G29" i="8"/>
  <c r="C31" i="8"/>
  <c r="S32" i="8"/>
  <c r="T34" i="8"/>
  <c r="J36" i="8"/>
  <c r="E38" i="8"/>
  <c r="F40" i="8"/>
  <c r="Q41" i="8"/>
  <c r="A43" i="8"/>
  <c r="L44" i="8"/>
  <c r="K45" i="8"/>
  <c r="J46" i="8"/>
  <c r="M47" i="8"/>
  <c r="L48" i="8"/>
  <c r="K49" i="8"/>
  <c r="N50" i="8"/>
  <c r="M51" i="8"/>
  <c r="L52" i="8"/>
  <c r="O1" i="8"/>
  <c r="C5" i="8"/>
  <c r="Q7" i="8"/>
  <c r="E11" i="8"/>
  <c r="N14" i="8"/>
  <c r="T1" i="8"/>
  <c r="M4" i="8"/>
  <c r="A8" i="8"/>
  <c r="F11" i="8"/>
  <c r="J4" i="8"/>
  <c r="U2" i="8"/>
  <c r="O8" i="8"/>
  <c r="A14" i="8"/>
  <c r="F18" i="8"/>
  <c r="G21" i="8"/>
  <c r="E1" i="8"/>
  <c r="N13" i="8"/>
  <c r="M18" i="8"/>
  <c r="O22" i="8"/>
  <c r="N26" i="8"/>
  <c r="F1" i="8"/>
  <c r="H10" i="8"/>
  <c r="C16" i="8"/>
  <c r="J19" i="8"/>
  <c r="U21" i="8"/>
  <c r="H25" i="8"/>
  <c r="N27" i="8"/>
  <c r="C30" i="8"/>
  <c r="Q32" i="8"/>
  <c r="O34" i="8"/>
  <c r="H37" i="8"/>
  <c r="R39" i="8"/>
  <c r="G42" i="8"/>
  <c r="I44" i="8"/>
  <c r="D15" i="8"/>
  <c r="Q22" i="8"/>
  <c r="O27" i="8"/>
  <c r="P31" i="8"/>
  <c r="L34" i="8"/>
  <c r="M37" i="8"/>
  <c r="I41" i="8"/>
  <c r="J44" i="8"/>
  <c r="H46" i="8"/>
  <c r="E49" i="8"/>
  <c r="K51" i="8"/>
  <c r="Q53" i="8"/>
  <c r="N56" i="8"/>
  <c r="T10" i="8"/>
  <c r="U18" i="8"/>
  <c r="J24" i="8"/>
  <c r="S27" i="8"/>
  <c r="R30" i="8"/>
  <c r="I33" i="8"/>
  <c r="I35" i="8"/>
  <c r="U37" i="8"/>
  <c r="K40" i="8"/>
  <c r="L42" i="8"/>
  <c r="B44" i="8"/>
  <c r="O45" i="8"/>
  <c r="A47" i="8"/>
  <c r="H48" i="8"/>
  <c r="S49" i="8"/>
  <c r="A51" i="8"/>
  <c r="H52" i="8"/>
  <c r="O53" i="8"/>
  <c r="N54" i="8"/>
  <c r="N1" i="8"/>
  <c r="F15" i="8"/>
  <c r="R20" i="8"/>
  <c r="J25" i="8"/>
  <c r="Q29" i="8"/>
  <c r="G32" i="8"/>
  <c r="R34" i="8"/>
  <c r="S37" i="8"/>
  <c r="J40" i="8"/>
  <c r="U42" i="8"/>
  <c r="N45" i="8"/>
  <c r="L47" i="8"/>
  <c r="J49" i="8"/>
  <c r="P51" i="8"/>
  <c r="N53" i="8"/>
  <c r="L55" i="8"/>
  <c r="D3" i="8"/>
  <c r="M14" i="8"/>
  <c r="G20" i="8"/>
  <c r="R25" i="8"/>
  <c r="K29" i="8"/>
  <c r="B32" i="8"/>
  <c r="C35" i="8"/>
  <c r="N37" i="8"/>
  <c r="D40" i="8"/>
  <c r="E43" i="8"/>
  <c r="J45" i="8"/>
  <c r="H47" i="8"/>
  <c r="N49" i="8"/>
  <c r="L51" i="8"/>
  <c r="J53" i="8"/>
  <c r="N55" i="8"/>
  <c r="T56" i="8"/>
  <c r="U57" i="8"/>
  <c r="C59" i="8"/>
  <c r="B60" i="8"/>
  <c r="A61" i="8"/>
  <c r="D62" i="8"/>
  <c r="C63" i="8"/>
  <c r="B64" i="8"/>
  <c r="E65" i="8"/>
  <c r="D66" i="8"/>
  <c r="C67" i="8"/>
  <c r="F68" i="8"/>
  <c r="E69" i="8"/>
  <c r="D70" i="8"/>
  <c r="G71" i="8"/>
  <c r="F72" i="8"/>
  <c r="I2" i="8"/>
  <c r="C22" i="8"/>
  <c r="S29" i="8"/>
  <c r="U34" i="8"/>
  <c r="B41" i="8"/>
  <c r="P45" i="8"/>
  <c r="L49" i="8"/>
  <c r="C54" i="8"/>
  <c r="B57" i="8"/>
  <c r="I58" i="8"/>
  <c r="T59" i="8"/>
  <c r="D61" i="8"/>
  <c r="J62" i="8"/>
  <c r="U63" i="8"/>
  <c r="F65" i="8"/>
  <c r="K66" i="8"/>
  <c r="A68" i="8"/>
  <c r="G69" i="8"/>
  <c r="M70" i="8"/>
  <c r="C72" i="8"/>
  <c r="G73" i="8"/>
  <c r="F74" i="8"/>
  <c r="M20" i="8"/>
  <c r="B29" i="8"/>
  <c r="E34" i="8"/>
  <c r="G40" i="8"/>
  <c r="D45" i="8"/>
  <c r="U48" i="8"/>
  <c r="L53" i="8"/>
  <c r="P56" i="8"/>
  <c r="E58" i="8"/>
  <c r="P59" i="8"/>
  <c r="U60" i="8"/>
  <c r="F62" i="8"/>
  <c r="Q63" i="8"/>
  <c r="B65" i="8"/>
  <c r="G66" i="8"/>
  <c r="R67" i="8"/>
  <c r="C69" i="8"/>
  <c r="I70" i="8"/>
  <c r="T71" i="8"/>
  <c r="D73" i="8"/>
  <c r="C74" i="8"/>
  <c r="F75" i="8"/>
  <c r="E76" i="8"/>
  <c r="D77" i="8"/>
  <c r="G78" i="8"/>
  <c r="F79" i="8"/>
  <c r="E80" i="8"/>
  <c r="H81" i="8"/>
  <c r="G82" i="8"/>
  <c r="F83" i="8"/>
  <c r="I84" i="8"/>
  <c r="J5" i="8"/>
  <c r="I29" i="8"/>
  <c r="M41" i="8"/>
  <c r="T49" i="8"/>
  <c r="S56" i="8"/>
  <c r="A60" i="8"/>
  <c r="M62" i="8"/>
  <c r="C65" i="8"/>
  <c r="D68" i="8"/>
  <c r="O70" i="8"/>
  <c r="E73" i="8"/>
  <c r="C75" i="8"/>
  <c r="H76" i="8"/>
  <c r="N77" i="8"/>
  <c r="D79" i="8"/>
  <c r="J80" i="8"/>
  <c r="O81" i="8"/>
  <c r="E83" i="8"/>
  <c r="K84" i="8"/>
  <c r="N85" i="8"/>
  <c r="Q86" i="8"/>
  <c r="P87" i="8"/>
  <c r="O88" i="8"/>
  <c r="R89" i="8"/>
  <c r="Q90" i="8"/>
  <c r="P91" i="8"/>
  <c r="S92" i="8"/>
  <c r="R93" i="8"/>
  <c r="Q94" i="8"/>
  <c r="T95" i="8"/>
  <c r="S96" i="8"/>
  <c r="R97" i="8"/>
  <c r="U98" i="8"/>
  <c r="T99" i="8"/>
  <c r="S100" i="8"/>
  <c r="A102" i="8"/>
  <c r="U102" i="8"/>
  <c r="T103" i="8"/>
  <c r="B105" i="8"/>
  <c r="A106" i="8"/>
  <c r="U106" i="8"/>
  <c r="C108" i="8"/>
  <c r="B109" i="8"/>
  <c r="A110" i="8"/>
  <c r="D111" i="8"/>
  <c r="C112" i="8"/>
  <c r="B113" i="8"/>
  <c r="R113" i="8"/>
  <c r="M114" i="8"/>
  <c r="H115" i="8"/>
  <c r="C116" i="8"/>
  <c r="S116" i="8"/>
  <c r="N117" i="8"/>
  <c r="I118" i="8"/>
  <c r="U16" i="8"/>
  <c r="I30" i="8"/>
  <c r="L38" i="8"/>
  <c r="C46" i="8"/>
  <c r="E52" i="8"/>
  <c r="F57" i="8"/>
  <c r="F59" i="8"/>
  <c r="G61" i="8"/>
  <c r="H63" i="8"/>
  <c r="H65" i="8"/>
  <c r="I67" i="8"/>
  <c r="J69" i="8"/>
  <c r="J71" i="8"/>
  <c r="I73" i="8"/>
  <c r="P74" i="8"/>
  <c r="P75" i="8"/>
  <c r="P76" i="8"/>
  <c r="Q77" i="8"/>
  <c r="Q78" i="8"/>
  <c r="Q79" i="8"/>
  <c r="R80" i="8"/>
  <c r="R81" i="8"/>
  <c r="R82" i="8"/>
  <c r="S83" i="8"/>
  <c r="S84" i="8"/>
  <c r="P85" i="8"/>
  <c r="K86" i="8"/>
  <c r="F87" i="8"/>
  <c r="A88" i="8"/>
  <c r="Q88" i="8"/>
  <c r="L89" i="8"/>
  <c r="G90" i="8"/>
  <c r="B91" i="8"/>
  <c r="R91" i="8"/>
  <c r="M92" i="8"/>
  <c r="H93" i="8"/>
  <c r="C94" i="8"/>
  <c r="S94" i="8"/>
  <c r="N95" i="8"/>
  <c r="I96" i="8"/>
  <c r="D97" i="8"/>
  <c r="T97" i="8"/>
  <c r="O98" i="8"/>
  <c r="J99" i="8"/>
  <c r="E100" i="8"/>
  <c r="U100" i="8"/>
  <c r="P101" i="8"/>
  <c r="K102" i="8"/>
  <c r="F103" i="8"/>
  <c r="A104" i="8"/>
  <c r="Q104" i="8"/>
  <c r="L105" i="8"/>
  <c r="G106" i="8"/>
  <c r="B107" i="8"/>
  <c r="R107" i="8"/>
  <c r="M108" i="8"/>
  <c r="H109" i="8"/>
  <c r="C110" i="8"/>
  <c r="S110" i="8"/>
  <c r="N111" i="8"/>
  <c r="I112" i="8"/>
  <c r="D113" i="8"/>
  <c r="T113" i="8"/>
  <c r="O114" i="8"/>
  <c r="J115" i="8"/>
  <c r="E116" i="8"/>
  <c r="U116" i="8"/>
  <c r="P117" i="8"/>
  <c r="K118" i="8"/>
  <c r="F119" i="8"/>
  <c r="A120" i="8"/>
  <c r="Q120" i="8"/>
  <c r="L121" i="8"/>
  <c r="G122" i="8"/>
  <c r="B123" i="8"/>
  <c r="R123" i="8"/>
  <c r="M124" i="8"/>
  <c r="H125" i="8"/>
  <c r="C126" i="8"/>
  <c r="S126" i="8"/>
  <c r="N127" i="8"/>
  <c r="I128" i="8"/>
  <c r="D129" i="8"/>
  <c r="T129" i="8"/>
  <c r="O130" i="8"/>
  <c r="U6" i="8"/>
  <c r="P35" i="8"/>
  <c r="C50" i="8"/>
  <c r="M58" i="8"/>
  <c r="N62" i="8"/>
  <c r="O66" i="8"/>
  <c r="Q70" i="8"/>
  <c r="I74" i="8"/>
  <c r="J76" i="8"/>
  <c r="J78" i="8"/>
  <c r="K80" i="8"/>
  <c r="L82" i="8"/>
  <c r="L84" i="8"/>
  <c r="F86" i="8"/>
  <c r="Q87" i="8"/>
  <c r="G89" i="8"/>
  <c r="R90" i="8"/>
  <c r="H92" i="8"/>
  <c r="S93" i="8"/>
  <c r="I95" i="8"/>
  <c r="T96" i="8"/>
  <c r="J98" i="8"/>
  <c r="U99" i="8"/>
  <c r="K101" i="8"/>
  <c r="A103" i="8"/>
  <c r="L104" i="8"/>
  <c r="B106" i="8"/>
  <c r="M107" i="8"/>
  <c r="C109" i="8"/>
  <c r="N110" i="8"/>
  <c r="D112" i="8"/>
  <c r="O113" i="8"/>
  <c r="E115" i="8"/>
  <c r="P116" i="8"/>
  <c r="F118" i="8"/>
  <c r="K119" i="8"/>
  <c r="K120" i="8"/>
  <c r="K121" i="8"/>
  <c r="L122" i="8"/>
  <c r="L123" i="8"/>
  <c r="L124" i="8"/>
  <c r="M125" i="8"/>
  <c r="M126" i="8"/>
  <c r="M127" i="8"/>
  <c r="N128" i="8"/>
  <c r="N129" i="8"/>
  <c r="N130" i="8"/>
  <c r="M131" i="8"/>
  <c r="H132" i="8"/>
  <c r="C133" i="8"/>
  <c r="S133" i="8"/>
  <c r="N134" i="8"/>
  <c r="I135" i="8"/>
  <c r="D136" i="8"/>
  <c r="T136" i="8"/>
  <c r="O137" i="8"/>
  <c r="J138" i="8"/>
  <c r="E139" i="8"/>
  <c r="U139" i="8"/>
  <c r="P140" i="8"/>
  <c r="K141" i="8"/>
  <c r="F142" i="8"/>
  <c r="A143" i="8"/>
  <c r="G28" i="8"/>
  <c r="Q44" i="8"/>
  <c r="K56" i="8"/>
  <c r="S60" i="8"/>
  <c r="T64" i="8"/>
  <c r="U68" i="8"/>
  <c r="B73" i="8"/>
  <c r="L75" i="8"/>
  <c r="M77" i="8"/>
  <c r="M79" i="8"/>
  <c r="N81" i="8"/>
  <c r="O83" i="8"/>
  <c r="M85" i="8"/>
  <c r="C87" i="8"/>
  <c r="N88" i="8"/>
  <c r="D90" i="8"/>
  <c r="O91" i="8"/>
  <c r="E93" i="8"/>
  <c r="P94" i="8"/>
  <c r="F96" i="8"/>
  <c r="Q97" i="8"/>
  <c r="G99" i="8"/>
  <c r="R100" i="8"/>
  <c r="H102" i="8"/>
  <c r="S103" i="8"/>
  <c r="I105" i="8"/>
  <c r="T106" i="8"/>
  <c r="J108" i="8"/>
  <c r="U109" i="8"/>
  <c r="K111" i="8"/>
  <c r="A113" i="8"/>
  <c r="L114" i="8"/>
  <c r="B116" i="8"/>
  <c r="M117" i="8"/>
  <c r="A119" i="8"/>
  <c r="B120" i="8"/>
  <c r="B121" i="8"/>
  <c r="B122" i="8"/>
  <c r="C123" i="8"/>
  <c r="C124" i="8"/>
  <c r="C125" i="8"/>
  <c r="D126" i="8"/>
  <c r="D127" i="8"/>
  <c r="D128" i="8"/>
  <c r="E129" i="8"/>
  <c r="E130" i="8"/>
  <c r="E131" i="8"/>
  <c r="A132" i="8"/>
  <c r="Q132" i="8"/>
  <c r="L133" i="8"/>
  <c r="G134" i="8"/>
  <c r="B135" i="8"/>
  <c r="R135" i="8"/>
  <c r="M136" i="8"/>
  <c r="H137" i="8"/>
  <c r="C138" i="8"/>
  <c r="S138" i="8"/>
  <c r="N139" i="8"/>
  <c r="I140" i="8"/>
  <c r="D141" i="8"/>
  <c r="T141" i="8"/>
  <c r="O142" i="8"/>
  <c r="J143" i="8"/>
  <c r="E144" i="8"/>
  <c r="U144" i="8"/>
  <c r="P145" i="8"/>
  <c r="K146" i="8"/>
  <c r="F147" i="8"/>
  <c r="A148" i="8"/>
  <c r="Q148" i="8"/>
  <c r="L149" i="8"/>
  <c r="G150" i="8"/>
  <c r="B151" i="8"/>
  <c r="R151" i="8"/>
  <c r="M152" i="8"/>
  <c r="H153" i="8"/>
  <c r="C154" i="8"/>
  <c r="S154" i="8"/>
  <c r="N155" i="8"/>
  <c r="I156" i="8"/>
  <c r="D157" i="8"/>
  <c r="T157" i="8"/>
  <c r="O158" i="8"/>
  <c r="J159" i="8"/>
  <c r="E160" i="8"/>
  <c r="N29" i="8"/>
  <c r="U56" i="8"/>
  <c r="D65" i="8"/>
  <c r="F73" i="8"/>
  <c r="O77" i="8"/>
  <c r="Q81" i="8"/>
  <c r="O85" i="8"/>
  <c r="P88" i="8"/>
  <c r="Q91" i="8"/>
  <c r="R94" i="8"/>
  <c r="S97" i="8"/>
  <c r="T100" i="8"/>
  <c r="U103" i="8"/>
  <c r="A107" i="8"/>
  <c r="B110" i="8"/>
  <c r="C113" i="8"/>
  <c r="D116" i="8"/>
  <c r="C119" i="8"/>
  <c r="C121" i="8"/>
  <c r="D123" i="8"/>
  <c r="E125" i="8"/>
  <c r="E127" i="8"/>
  <c r="F129" i="8"/>
  <c r="G131" i="8"/>
  <c r="R132" i="8"/>
  <c r="H134" i="8"/>
  <c r="S135" i="8"/>
  <c r="I137" i="8"/>
  <c r="T138" i="8"/>
  <c r="J140" i="8"/>
  <c r="U141" i="8"/>
  <c r="I143" i="8"/>
  <c r="J144" i="8"/>
  <c r="J145" i="8"/>
  <c r="J146" i="8"/>
  <c r="K147" i="8"/>
  <c r="K148" i="8"/>
  <c r="K149" i="8"/>
  <c r="L150" i="8"/>
  <c r="L151" i="8"/>
  <c r="L152" i="8"/>
  <c r="M153" i="8"/>
  <c r="M154" i="8"/>
  <c r="M155" i="8"/>
  <c r="N156" i="8"/>
  <c r="N157" i="8"/>
  <c r="N158" i="8"/>
  <c r="O159" i="8"/>
  <c r="O160" i="8"/>
  <c r="J161" i="8"/>
  <c r="E162" i="8"/>
  <c r="U162" i="8"/>
  <c r="P163" i="8"/>
  <c r="K164" i="8"/>
  <c r="F165" i="8"/>
  <c r="A166" i="8"/>
  <c r="Q166" i="8"/>
  <c r="L167" i="8"/>
  <c r="G168" i="8"/>
  <c r="B169" i="8"/>
  <c r="R169" i="8"/>
  <c r="M170" i="8"/>
  <c r="H171" i="8"/>
  <c r="C172" i="8"/>
  <c r="S172" i="8"/>
  <c r="N173" i="8"/>
  <c r="I174" i="8"/>
  <c r="D175" i="8"/>
  <c r="T175" i="8"/>
  <c r="O176" i="8"/>
  <c r="J177" i="8"/>
  <c r="E178" i="8"/>
  <c r="U178" i="8"/>
  <c r="P179" i="8"/>
  <c r="K180" i="8"/>
  <c r="F181" i="8"/>
  <c r="A182" i="8"/>
  <c r="Q182" i="8"/>
  <c r="G46" i="8"/>
  <c r="H61" i="8"/>
  <c r="K69" i="8"/>
  <c r="Q75" i="8"/>
  <c r="S79" i="8"/>
  <c r="T83" i="8"/>
  <c r="G87" i="8"/>
  <c r="N23" i="8"/>
  <c r="O54" i="8"/>
  <c r="D64" i="8"/>
  <c r="G72" i="8"/>
  <c r="E77" i="8"/>
  <c r="F81" i="8"/>
  <c r="G85" i="8"/>
  <c r="H88" i="8"/>
  <c r="I91" i="8"/>
  <c r="J94" i="8"/>
  <c r="K97" i="8"/>
  <c r="L100" i="8"/>
  <c r="M103" i="8"/>
  <c r="N106" i="8"/>
  <c r="O109" i="8"/>
  <c r="P112" i="8"/>
  <c r="Q115" i="8"/>
  <c r="R118" i="8"/>
  <c r="S120" i="8"/>
  <c r="T122" i="8"/>
  <c r="T124" i="8"/>
  <c r="U126" i="8"/>
  <c r="A129" i="8"/>
  <c r="A131" i="8"/>
  <c r="N132" i="8"/>
  <c r="D134" i="8"/>
  <c r="O135" i="8"/>
  <c r="E137" i="8"/>
  <c r="P138" i="8"/>
  <c r="F140" i="8"/>
  <c r="Q141" i="8"/>
  <c r="G143" i="8"/>
  <c r="G144" i="8"/>
  <c r="G145" i="8"/>
  <c r="H146" i="8"/>
  <c r="H147" i="8"/>
  <c r="H148" i="8"/>
  <c r="I149" i="8"/>
  <c r="I150" i="8"/>
  <c r="I151" i="8"/>
  <c r="J152" i="8"/>
  <c r="J153" i="8"/>
  <c r="J154" i="8"/>
  <c r="K155" i="8"/>
  <c r="K156" i="8"/>
  <c r="K157" i="8"/>
  <c r="L158" i="8"/>
  <c r="L159" i="8"/>
  <c r="L160" i="8"/>
  <c r="H161" i="8"/>
  <c r="C162" i="8"/>
  <c r="S162" i="8"/>
  <c r="N163" i="8"/>
  <c r="I164" i="8"/>
  <c r="D165" i="8"/>
  <c r="T165" i="8"/>
  <c r="O166" i="8"/>
  <c r="J167" i="8"/>
  <c r="E168" i="8"/>
  <c r="U168" i="8"/>
  <c r="P169" i="8"/>
  <c r="K170" i="8"/>
  <c r="F171" i="8"/>
  <c r="A172" i="8"/>
  <c r="Q172" i="8"/>
  <c r="L173" i="8"/>
  <c r="G174" i="8"/>
  <c r="B175" i="8"/>
  <c r="R175" i="8"/>
  <c r="M176" i="8"/>
  <c r="H177" i="8"/>
  <c r="C178" i="8"/>
  <c r="S178" i="8"/>
  <c r="N179" i="8"/>
  <c r="I180" i="8"/>
  <c r="D181" i="8"/>
  <c r="T181" i="8"/>
  <c r="O182" i="8"/>
  <c r="R42" i="8"/>
  <c r="H60" i="8"/>
  <c r="K68" i="8"/>
  <c r="G75" i="8"/>
  <c r="H79" i="8"/>
  <c r="I83" i="8"/>
  <c r="T86" i="8"/>
  <c r="U89" i="8"/>
  <c r="A93" i="8"/>
  <c r="B96" i="8"/>
  <c r="C99" i="8"/>
  <c r="D102" i="8"/>
  <c r="E105" i="8"/>
  <c r="F108" i="8"/>
  <c r="G111" i="8"/>
  <c r="H114" i="8"/>
  <c r="I117" i="8"/>
  <c r="T119" i="8"/>
  <c r="U121" i="8"/>
  <c r="U123" i="8"/>
  <c r="A126" i="8"/>
  <c r="B128" i="8"/>
  <c r="B130" i="8"/>
  <c r="T131" i="8"/>
  <c r="J133" i="8"/>
  <c r="U134" i="8"/>
  <c r="K136" i="8"/>
  <c r="A138" i="8"/>
  <c r="L139" i="8"/>
  <c r="B141" i="8"/>
  <c r="M142" i="8"/>
  <c r="S143" i="8"/>
  <c r="S144" i="8"/>
  <c r="S145" i="8"/>
  <c r="T146" i="8"/>
  <c r="T147" i="8"/>
  <c r="T148" i="8"/>
  <c r="U149" i="8"/>
  <c r="U150" i="8"/>
  <c r="U151" i="8"/>
  <c r="A153" i="8"/>
  <c r="A154" i="8"/>
  <c r="A155" i="8"/>
  <c r="B156" i="8"/>
  <c r="B157" i="8"/>
  <c r="B158" i="8"/>
  <c r="C159" i="8"/>
  <c r="C160" i="8"/>
  <c r="A161" i="8"/>
  <c r="Q161" i="8"/>
  <c r="L162" i="8"/>
  <c r="G163" i="8"/>
  <c r="B164" i="8"/>
  <c r="R164" i="8"/>
  <c r="M165" i="8"/>
  <c r="H166" i="8"/>
  <c r="C167" i="8"/>
  <c r="S167" i="8"/>
  <c r="N168" i="8"/>
  <c r="I169" i="8"/>
  <c r="D170" i="8"/>
  <c r="T170" i="8"/>
  <c r="O171" i="8"/>
  <c r="K99" i="8"/>
  <c r="O111" i="8"/>
  <c r="M3" i="8"/>
  <c r="M7" i="8"/>
  <c r="P12" i="8"/>
  <c r="U15" i="8"/>
  <c r="R3" i="8"/>
  <c r="U8" i="8"/>
  <c r="Q1" i="8"/>
  <c r="I9" i="8"/>
  <c r="J9" i="8"/>
  <c r="B16" i="8"/>
  <c r="H20" i="8"/>
  <c r="L6" i="8"/>
  <c r="A16" i="8"/>
  <c r="N21" i="8"/>
  <c r="A27" i="8"/>
  <c r="M6" i="8"/>
  <c r="C14" i="8"/>
  <c r="T19" i="8"/>
  <c r="A24" i="8"/>
  <c r="J27" i="8"/>
  <c r="O30" i="8"/>
  <c r="L33" i="8"/>
  <c r="Q36" i="8"/>
  <c r="I40" i="8"/>
  <c r="N43" i="8"/>
  <c r="R13" i="8"/>
  <c r="G23" i="8"/>
  <c r="O29" i="8"/>
  <c r="Q33" i="8"/>
  <c r="R38" i="8"/>
  <c r="N42" i="8"/>
  <c r="D46" i="8"/>
  <c r="Q49" i="8"/>
  <c r="R52" i="8"/>
  <c r="K55" i="8"/>
  <c r="D14" i="8"/>
  <c r="A22" i="8"/>
  <c r="K27" i="8"/>
  <c r="H31" i="8"/>
  <c r="D34" i="8"/>
  <c r="J37" i="8"/>
  <c r="A41" i="8"/>
  <c r="L43" i="8"/>
  <c r="G45" i="8"/>
  <c r="E47" i="8"/>
  <c r="C49" i="8"/>
  <c r="R50" i="8"/>
  <c r="T52" i="8"/>
  <c r="B54" i="8"/>
  <c r="I55" i="8"/>
  <c r="N16" i="8"/>
  <c r="S23" i="8"/>
  <c r="K28" i="8"/>
  <c r="R32" i="8"/>
  <c r="H36" i="8"/>
  <c r="T39" i="8"/>
  <c r="U43" i="8"/>
  <c r="I46" i="8"/>
  <c r="B49" i="8"/>
  <c r="C52" i="8"/>
  <c r="Q54" i="8"/>
  <c r="L56" i="8"/>
  <c r="T15" i="8"/>
  <c r="H23" i="8"/>
  <c r="S28" i="8"/>
  <c r="B33" i="8"/>
  <c r="C36" i="8"/>
  <c r="O39" i="8"/>
  <c r="P43" i="8"/>
  <c r="M46" i="8"/>
  <c r="S48" i="8"/>
  <c r="T51" i="8"/>
  <c r="M54" i="8"/>
  <c r="O56" i="8"/>
  <c r="H58" i="8"/>
  <c r="K59" i="8"/>
  <c r="R60" i="8"/>
  <c r="H62" i="8"/>
  <c r="O63" i="8"/>
  <c r="R64" i="8"/>
  <c r="H66" i="8"/>
  <c r="O67" i="8"/>
  <c r="A69" i="8"/>
  <c r="L70" i="8"/>
  <c r="O71" i="8"/>
  <c r="A73" i="8"/>
  <c r="C24" i="8"/>
  <c r="T32" i="8"/>
  <c r="A39" i="8"/>
  <c r="K46" i="8"/>
  <c r="R51" i="8"/>
  <c r="M56" i="8"/>
  <c r="S58" i="8"/>
  <c r="I60" i="8"/>
  <c r="E62" i="8"/>
  <c r="E64" i="8"/>
  <c r="A66" i="8"/>
  <c r="L67" i="8"/>
  <c r="L69" i="8"/>
  <c r="H71" i="8"/>
  <c r="C73" i="8"/>
  <c r="A10" i="8"/>
  <c r="K24" i="8"/>
  <c r="E33" i="8"/>
  <c r="G41" i="8"/>
  <c r="J47" i="8"/>
  <c r="A52" i="8"/>
  <c r="C57" i="8"/>
  <c r="U58" i="8"/>
  <c r="P60" i="8"/>
  <c r="Q62" i="8"/>
  <c r="G64" i="8"/>
  <c r="B66" i="8"/>
  <c r="C68" i="8"/>
  <c r="S69" i="8"/>
  <c r="I71" i="8"/>
  <c r="H73" i="8"/>
  <c r="O74" i="8"/>
  <c r="A76" i="8"/>
  <c r="L77" i="8"/>
  <c r="O78" i="8"/>
  <c r="A80" i="8"/>
  <c r="L81" i="8"/>
  <c r="S82" i="8"/>
  <c r="A84" i="8"/>
  <c r="E14" i="8"/>
  <c r="K35" i="8"/>
  <c r="I48" i="8"/>
  <c r="A58" i="8"/>
  <c r="B61" i="8"/>
  <c r="M64" i="8"/>
  <c r="O68" i="8"/>
  <c r="E72" i="8"/>
  <c r="M74" i="8"/>
  <c r="N76" i="8"/>
  <c r="I78" i="8"/>
  <c r="D80" i="8"/>
  <c r="E82" i="8"/>
  <c r="P83" i="8"/>
  <c r="J85" i="8"/>
  <c r="U86" i="8"/>
  <c r="G88" i="8"/>
  <c r="J89" i="8"/>
  <c r="U90" i="8"/>
  <c r="G92" i="8"/>
  <c r="N93" i="8"/>
  <c r="D95" i="8"/>
  <c r="G96" i="8"/>
  <c r="N97" i="8"/>
  <c r="D99" i="8"/>
  <c r="K100" i="8"/>
  <c r="N101" i="8"/>
  <c r="D103" i="8"/>
  <c r="K104" i="8"/>
  <c r="R105" i="8"/>
  <c r="H107" i="8"/>
  <c r="K108" i="8"/>
  <c r="R109" i="8"/>
  <c r="H111" i="8"/>
  <c r="O112" i="8"/>
  <c r="N113" i="8"/>
  <c r="Q114" i="8"/>
  <c r="P115" i="8"/>
  <c r="O116" i="8"/>
  <c r="R117" i="8"/>
  <c r="Q118" i="8"/>
  <c r="T27" i="8"/>
  <c r="L40" i="8"/>
  <c r="D49" i="8"/>
  <c r="H56" i="8"/>
  <c r="J2" i="8"/>
  <c r="T8" i="8"/>
  <c r="C13" i="8"/>
  <c r="N3" i="8"/>
  <c r="D9" i="8"/>
  <c r="H6" i="8"/>
  <c r="D7" i="8"/>
  <c r="B17" i="8"/>
  <c r="E23" i="8"/>
  <c r="O14" i="8"/>
  <c r="T23" i="8"/>
  <c r="C29" i="8"/>
  <c r="P13" i="8"/>
  <c r="J21" i="8"/>
  <c r="C26" i="8"/>
  <c r="H29" i="8"/>
  <c r="K34" i="8"/>
  <c r="K38" i="8"/>
  <c r="O42" i="8"/>
  <c r="P17" i="8"/>
  <c r="D26" i="8"/>
  <c r="K32" i="8"/>
  <c r="H39" i="8"/>
  <c r="N44" i="8"/>
  <c r="J48" i="8"/>
  <c r="E53" i="8"/>
  <c r="H2" i="8"/>
  <c r="A21" i="8"/>
  <c r="N28" i="8"/>
  <c r="H32" i="8"/>
  <c r="T36" i="8"/>
  <c r="K41" i="8"/>
  <c r="P44" i="8"/>
  <c r="R46" i="8"/>
  <c r="G49" i="8"/>
  <c r="Q51" i="8"/>
  <c r="S53" i="8"/>
  <c r="P7" i="8"/>
  <c r="R19" i="8"/>
  <c r="P27" i="8"/>
  <c r="R33" i="8"/>
  <c r="I38" i="8"/>
  <c r="J42" i="8"/>
  <c r="D47" i="8"/>
  <c r="M50" i="8"/>
  <c r="A54" i="8"/>
  <c r="E6" i="8"/>
  <c r="G19" i="8"/>
  <c r="H27" i="8"/>
  <c r="M33" i="8"/>
  <c r="D38" i="8"/>
  <c r="E42" i="8"/>
  <c r="U46" i="8"/>
  <c r="I50" i="8"/>
  <c r="E54" i="8"/>
  <c r="D57" i="8"/>
  <c r="P58" i="8"/>
  <c r="N60" i="8"/>
  <c r="L62" i="8"/>
  <c r="J64" i="8"/>
  <c r="U65" i="8"/>
  <c r="S67" i="8"/>
  <c r="Q69" i="8"/>
  <c r="K71" i="8"/>
  <c r="S12" i="8"/>
  <c r="O28" i="8"/>
  <c r="A38" i="8"/>
  <c r="A48" i="8"/>
  <c r="S54" i="8"/>
  <c r="C58" i="8"/>
  <c r="T60" i="8"/>
  <c r="E63" i="8"/>
  <c r="K65" i="8"/>
  <c r="G68" i="8"/>
  <c r="G70" i="8"/>
  <c r="M72" i="8"/>
  <c r="M13" i="8"/>
  <c r="D30" i="8"/>
  <c r="F38" i="8"/>
  <c r="E48" i="8"/>
  <c r="B55" i="8"/>
  <c r="O58" i="8"/>
  <c r="F61" i="8"/>
  <c r="F63" i="8"/>
  <c r="R65" i="8"/>
  <c r="H68" i="8"/>
  <c r="S70" i="8"/>
  <c r="T72" i="8"/>
  <c r="S74" i="8"/>
  <c r="Q76" i="8"/>
  <c r="K78" i="8"/>
  <c r="M80" i="8"/>
  <c r="C82" i="8"/>
  <c r="R83" i="8"/>
  <c r="C23" i="8"/>
  <c r="M43" i="8"/>
  <c r="R55" i="8"/>
  <c r="B62" i="8"/>
  <c r="N66" i="8"/>
  <c r="E71" i="8"/>
  <c r="H75" i="8"/>
  <c r="I77" i="8"/>
  <c r="O79" i="8"/>
  <c r="J82" i="8"/>
  <c r="P84" i="8"/>
  <c r="I86" i="8"/>
  <c r="K88" i="8"/>
  <c r="E90" i="8"/>
  <c r="C92" i="8"/>
  <c r="A94" i="8"/>
  <c r="L95" i="8"/>
  <c r="J97" i="8"/>
  <c r="H99" i="8"/>
  <c r="F101" i="8"/>
  <c r="Q102" i="8"/>
  <c r="O104" i="8"/>
  <c r="M106" i="8"/>
  <c r="G108" i="8"/>
  <c r="I110" i="8"/>
  <c r="T111" i="8"/>
  <c r="J113" i="8"/>
  <c r="U114" i="8"/>
  <c r="G116" i="8"/>
  <c r="J117" i="8"/>
  <c r="C11" i="8"/>
  <c r="J34" i="8"/>
  <c r="N47" i="8"/>
  <c r="P57" i="8"/>
  <c r="G60" i="8"/>
  <c r="R62" i="8"/>
  <c r="S65" i="8"/>
  <c r="I68" i="8"/>
  <c r="U70" i="8"/>
  <c r="Q73" i="8"/>
  <c r="E75" i="8"/>
  <c r="K76" i="8"/>
  <c r="A78" i="8"/>
  <c r="G79" i="8"/>
  <c r="L80" i="8"/>
  <c r="B82" i="8"/>
  <c r="H83" i="8"/>
  <c r="N84" i="8"/>
  <c r="T85" i="8"/>
  <c r="S86" i="8"/>
  <c r="R87" i="8"/>
  <c r="U88" i="8"/>
  <c r="T89" i="8"/>
  <c r="S90" i="8"/>
  <c r="A92" i="8"/>
  <c r="U92" i="8"/>
  <c r="T93" i="8"/>
  <c r="B95" i="8"/>
  <c r="A96" i="8"/>
  <c r="U96" i="8"/>
  <c r="C98" i="8"/>
  <c r="B99" i="8"/>
  <c r="A100" i="8"/>
  <c r="D101" i="8"/>
  <c r="C102" i="8"/>
  <c r="B103" i="8"/>
  <c r="E104" i="8"/>
  <c r="D105" i="8"/>
  <c r="C106" i="8"/>
  <c r="F107" i="8"/>
  <c r="E108" i="8"/>
  <c r="D109" i="8"/>
  <c r="G110" i="8"/>
  <c r="F111" i="8"/>
  <c r="E112" i="8"/>
  <c r="H113" i="8"/>
  <c r="G114" i="8"/>
  <c r="F115" i="8"/>
  <c r="I116" i="8"/>
  <c r="H117" i="8"/>
  <c r="G118" i="8"/>
  <c r="J119" i="8"/>
  <c r="I120" i="8"/>
  <c r="H121" i="8"/>
  <c r="K122" i="8"/>
  <c r="J123" i="8"/>
  <c r="I124" i="8"/>
  <c r="L125" i="8"/>
  <c r="K126" i="8"/>
  <c r="J127" i="8"/>
  <c r="M128" i="8"/>
  <c r="L129" i="8"/>
  <c r="K130" i="8"/>
  <c r="L19" i="8"/>
  <c r="S43" i="8"/>
  <c r="L57" i="8"/>
  <c r="N63" i="8"/>
  <c r="P68" i="8"/>
  <c r="N73" i="8"/>
  <c r="T76" i="8"/>
  <c r="K79" i="8"/>
  <c r="A82" i="8"/>
  <c r="B85" i="8"/>
  <c r="A87" i="8"/>
  <c r="T88" i="8"/>
  <c r="E91" i="8"/>
  <c r="C93" i="8"/>
  <c r="A95" i="8"/>
  <c r="G97" i="8"/>
  <c r="E99" i="8"/>
  <c r="C101" i="8"/>
  <c r="I103" i="8"/>
  <c r="G105" i="8"/>
  <c r="E107" i="8"/>
  <c r="K109" i="8"/>
  <c r="I111" i="8"/>
  <c r="G113" i="8"/>
  <c r="M115" i="8"/>
  <c r="K117" i="8"/>
  <c r="E119" i="8"/>
  <c r="P120" i="8"/>
  <c r="A122" i="8"/>
  <c r="G123" i="8"/>
  <c r="R124" i="8"/>
  <c r="B126" i="8"/>
  <c r="H127" i="8"/>
  <c r="S128" i="8"/>
  <c r="D130" i="8"/>
  <c r="I131" i="8"/>
  <c r="L132" i="8"/>
  <c r="K133" i="8"/>
  <c r="J134" i="8"/>
  <c r="M135" i="8"/>
  <c r="L136" i="8"/>
  <c r="K137" i="8"/>
  <c r="N138" i="8"/>
  <c r="M139" i="8"/>
  <c r="L140" i="8"/>
  <c r="O141" i="8"/>
  <c r="N142" i="8"/>
  <c r="M21" i="8"/>
  <c r="R47" i="8"/>
  <c r="R58" i="8"/>
  <c r="T63" i="8"/>
  <c r="A70" i="8"/>
  <c r="L74" i="8"/>
  <c r="B77" i="8"/>
  <c r="C80" i="8"/>
  <c r="N82" i="8"/>
  <c r="E85" i="8"/>
  <c r="K87" i="8"/>
  <c r="I89" i="8"/>
  <c r="G91" i="8"/>
  <c r="M93" i="8"/>
  <c r="K95" i="8"/>
  <c r="I97" i="8"/>
  <c r="O99" i="8"/>
  <c r="M101" i="8"/>
  <c r="K103" i="8"/>
  <c r="Q105" i="8"/>
  <c r="O107" i="8"/>
  <c r="M109" i="8"/>
  <c r="S111" i="8"/>
  <c r="Q113" i="8"/>
  <c r="O115" i="8"/>
  <c r="U117" i="8"/>
  <c r="L119" i="8"/>
  <c r="R120" i="8"/>
  <c r="H122" i="8"/>
  <c r="M123" i="8"/>
  <c r="S124" i="8"/>
  <c r="I126" i="8"/>
  <c r="O127" i="8"/>
  <c r="T128" i="8"/>
  <c r="J130" i="8"/>
  <c r="N131" i="8"/>
  <c r="M132" i="8"/>
  <c r="P133" i="8"/>
  <c r="O134" i="8"/>
  <c r="N135" i="8"/>
  <c r="Q136" i="8"/>
  <c r="P137" i="8"/>
  <c r="O138" i="8"/>
  <c r="R139" i="8"/>
  <c r="Q140" i="8"/>
  <c r="P141" i="8"/>
  <c r="S142" i="8"/>
  <c r="R143" i="8"/>
  <c r="Q144" i="8"/>
  <c r="T145" i="8"/>
  <c r="S146" i="8"/>
  <c r="R147" i="8"/>
  <c r="U148" i="8"/>
  <c r="T149" i="8"/>
  <c r="S150" i="8"/>
  <c r="A152" i="8"/>
  <c r="U152" i="8"/>
  <c r="T153" i="8"/>
  <c r="B155" i="8"/>
  <c r="A156" i="8"/>
  <c r="U156" i="8"/>
  <c r="C158" i="8"/>
  <c r="B159" i="8"/>
  <c r="A160" i="8"/>
  <c r="Q37" i="8"/>
  <c r="C61" i="8"/>
  <c r="F71" i="8"/>
  <c r="P78" i="8"/>
  <c r="Q83" i="8"/>
  <c r="U87" i="8"/>
  <c r="L92" i="8"/>
  <c r="H96" i="8"/>
  <c r="D100" i="8"/>
  <c r="P104" i="8"/>
  <c r="L108" i="8"/>
  <c r="H112" i="8"/>
  <c r="T116" i="8"/>
  <c r="C120" i="8"/>
  <c r="N122" i="8"/>
  <c r="O125" i="8"/>
  <c r="F128" i="8"/>
  <c r="Q130" i="8"/>
  <c r="E133" i="8"/>
  <c r="C135" i="8"/>
  <c r="A137" i="8"/>
  <c r="G139" i="8"/>
  <c r="E141" i="8"/>
  <c r="C143" i="8"/>
  <c r="O144" i="8"/>
  <c r="U145" i="8"/>
  <c r="E147" i="8"/>
  <c r="P148" i="8"/>
  <c r="A150" i="8"/>
  <c r="G151" i="8"/>
  <c r="R152" i="8"/>
  <c r="B154" i="8"/>
  <c r="H155" i="8"/>
  <c r="S156" i="8"/>
  <c r="D158" i="8"/>
  <c r="I159" i="8"/>
  <c r="S160" i="8"/>
  <c r="R161" i="8"/>
  <c r="Q162" i="8"/>
  <c r="T163" i="8"/>
  <c r="S164" i="8"/>
  <c r="R165" i="8"/>
  <c r="U166" i="8"/>
  <c r="T167" i="8"/>
  <c r="S168" i="8"/>
  <c r="A170" i="8"/>
  <c r="U170" i="8"/>
  <c r="T171" i="8"/>
  <c r="B173" i="8"/>
  <c r="A174" i="8"/>
  <c r="U174" i="8"/>
  <c r="C176" i="8"/>
  <c r="B177" i="8"/>
  <c r="A178" i="8"/>
  <c r="D179" i="8"/>
  <c r="C180" i="8"/>
  <c r="B181" i="8"/>
  <c r="E182" i="8"/>
  <c r="N30" i="8"/>
  <c r="H59" i="8"/>
  <c r="L71" i="8"/>
  <c r="R77" i="8"/>
  <c r="T82" i="8"/>
  <c r="B88" i="8"/>
  <c r="R41" i="8"/>
  <c r="C62" i="8"/>
  <c r="A74" i="8"/>
  <c r="E79" i="8"/>
  <c r="G84" i="8"/>
  <c r="C89" i="8"/>
  <c r="T92" i="8"/>
  <c r="P96" i="8"/>
  <c r="G101" i="8"/>
  <c r="C105" i="8"/>
  <c r="T108" i="8"/>
  <c r="K113" i="8"/>
  <c r="G117" i="8"/>
  <c r="H120" i="8"/>
  <c r="I123" i="8"/>
  <c r="U125" i="8"/>
  <c r="K128" i="8"/>
  <c r="K131" i="8"/>
  <c r="I133" i="8"/>
  <c r="G135" i="8"/>
  <c r="M137" i="8"/>
  <c r="K139" i="8"/>
  <c r="I141" i="8"/>
  <c r="L143" i="8"/>
  <c r="R144" i="8"/>
  <c r="B146" i="8"/>
  <c r="M147" i="8"/>
  <c r="S148" i="8"/>
  <c r="D150" i="8"/>
  <c r="O151" i="8"/>
  <c r="T152" i="8"/>
  <c r="E154" i="8"/>
  <c r="P155" i="8"/>
  <c r="A157" i="8"/>
  <c r="F158" i="8"/>
  <c r="Q159" i="8"/>
  <c r="U160" i="8"/>
  <c r="T161" i="8"/>
  <c r="B163" i="8"/>
  <c r="A164" i="8"/>
  <c r="U164" i="8"/>
  <c r="C166" i="8"/>
  <c r="B167" i="8"/>
  <c r="A168" i="8"/>
  <c r="D169" i="8"/>
  <c r="C170" i="8"/>
  <c r="B171" i="8"/>
  <c r="E172" i="8"/>
  <c r="D173" i="8"/>
  <c r="C174" i="8"/>
  <c r="F175" i="8"/>
  <c r="E176" i="8"/>
  <c r="D177" i="8"/>
  <c r="G178" i="8"/>
  <c r="F179" i="8"/>
  <c r="E180" i="8"/>
  <c r="H181" i="8"/>
  <c r="G182" i="8"/>
  <c r="P34" i="8"/>
  <c r="I62" i="8"/>
  <c r="L72" i="8"/>
  <c r="H78" i="8"/>
  <c r="J84" i="8"/>
  <c r="J88" i="8"/>
  <c r="F92" i="8"/>
  <c r="R96" i="8"/>
  <c r="N100" i="8"/>
  <c r="J104" i="8"/>
  <c r="A109" i="8"/>
  <c r="R112" i="8"/>
  <c r="N116" i="8"/>
  <c r="J120" i="8"/>
  <c r="U122" i="8"/>
  <c r="K125" i="8"/>
  <c r="L128" i="8"/>
  <c r="C131" i="8"/>
  <c r="B133" i="8"/>
  <c r="H135" i="8"/>
  <c r="F137" i="8"/>
  <c r="D139" i="8"/>
  <c r="J141" i="8"/>
  <c r="H143" i="8"/>
  <c r="N144" i="8"/>
  <c r="D146" i="8"/>
  <c r="I147" i="8"/>
  <c r="O148" i="8"/>
  <c r="E150" i="8"/>
  <c r="K151" i="8"/>
  <c r="P152" i="8"/>
  <c r="F154" i="8"/>
  <c r="L155" i="8"/>
  <c r="R156" i="8"/>
  <c r="H158" i="8"/>
  <c r="M159" i="8"/>
  <c r="R160" i="8"/>
  <c r="U161" i="8"/>
  <c r="T162" i="8"/>
  <c r="S163" i="8"/>
  <c r="A165" i="8"/>
  <c r="U165" i="8"/>
  <c r="T166" i="8"/>
  <c r="B168" i="8"/>
  <c r="A169" i="8"/>
  <c r="U169" i="8"/>
  <c r="C171" i="8"/>
  <c r="I93" i="8"/>
  <c r="N108" i="8"/>
  <c r="E122" i="8"/>
  <c r="H130" i="8"/>
  <c r="O136" i="8"/>
  <c r="Q142" i="8"/>
  <c r="A147" i="8"/>
  <c r="C151" i="8"/>
  <c r="D155" i="8"/>
  <c r="E159" i="8"/>
  <c r="N162" i="8"/>
  <c r="O165" i="8"/>
  <c r="P168" i="8"/>
  <c r="Q171" i="8"/>
  <c r="G173" i="8"/>
  <c r="R174" i="8"/>
  <c r="H176" i="8"/>
  <c r="S177" i="8"/>
  <c r="I179" i="8"/>
  <c r="T180" i="8"/>
  <c r="J182" i="8"/>
  <c r="Q175" i="8"/>
  <c r="R178" i="8"/>
  <c r="S181" i="8"/>
  <c r="O119" i="8"/>
  <c r="Q134" i="8"/>
  <c r="Q145" i="8"/>
  <c r="S153" i="8"/>
  <c r="R170" i="8"/>
  <c r="R172" i="8"/>
  <c r="C175" i="8"/>
  <c r="Q177" i="8"/>
  <c r="R180" i="8"/>
  <c r="D94" i="8"/>
  <c r="H106" i="8"/>
  <c r="L118" i="8"/>
  <c r="Q126" i="8"/>
  <c r="A134" i="8"/>
  <c r="C140" i="8"/>
  <c r="F145" i="8"/>
  <c r="G149" i="8"/>
  <c r="I153" i="8"/>
  <c r="J157" i="8"/>
  <c r="G161" i="8"/>
  <c r="H164" i="8"/>
  <c r="I167" i="8"/>
  <c r="J170" i="8"/>
  <c r="N172" i="8"/>
  <c r="D174" i="8"/>
  <c r="O175" i="8"/>
  <c r="E177" i="8"/>
  <c r="P178" i="8"/>
  <c r="F180" i="8"/>
  <c r="Q181" i="8"/>
  <c r="S91" i="8"/>
  <c r="B104" i="8"/>
  <c r="F116" i="8"/>
  <c r="F125" i="8"/>
  <c r="S132" i="8"/>
  <c r="U138" i="8"/>
  <c r="K144" i="8"/>
  <c r="L148" i="8"/>
  <c r="N152" i="8"/>
  <c r="O156" i="8"/>
  <c r="P160" i="8"/>
  <c r="Q163" i="8"/>
  <c r="R166" i="8"/>
  <c r="S169" i="8"/>
  <c r="H172" i="8"/>
  <c r="F174" i="8"/>
  <c r="T176" i="8"/>
  <c r="U179" i="8"/>
  <c r="O95" i="8"/>
  <c r="S107" i="8"/>
  <c r="Q125" i="8"/>
  <c r="H139" i="8"/>
  <c r="R148" i="8"/>
  <c r="T155" i="8"/>
  <c r="U159" i="8"/>
  <c r="E163" i="8"/>
  <c r="F166" i="8"/>
  <c r="P174" i="8"/>
  <c r="D178" i="8"/>
  <c r="E181" i="8"/>
  <c r="F16" i="8"/>
  <c r="L79" i="8"/>
  <c r="F91" i="8"/>
  <c r="G94" i="8"/>
  <c r="E96" i="8"/>
  <c r="H97" i="8"/>
  <c r="F99" i="8"/>
  <c r="I100" i="8"/>
  <c r="H101" i="8"/>
  <c r="J103" i="8"/>
  <c r="I104" i="8"/>
  <c r="H105" i="8"/>
  <c r="K106" i="8"/>
  <c r="I108" i="8"/>
  <c r="L109" i="8"/>
  <c r="K110" i="8"/>
  <c r="J111" i="8"/>
  <c r="M112" i="8"/>
  <c r="L113" i="8"/>
  <c r="K114" i="8"/>
  <c r="M116" i="8"/>
  <c r="L117" i="8"/>
  <c r="O118" i="8"/>
  <c r="N119" i="8"/>
  <c r="M120" i="8"/>
  <c r="P121" i="8"/>
  <c r="O122" i="8"/>
  <c r="N123" i="8"/>
  <c r="Q124" i="8"/>
  <c r="O126" i="8"/>
  <c r="R127" i="8"/>
  <c r="Q128" i="8"/>
  <c r="P129" i="8"/>
  <c r="S130" i="8"/>
  <c r="Q26" i="8"/>
  <c r="B47" i="8"/>
  <c r="M59" i="8"/>
  <c r="O64" i="8"/>
  <c r="P69" i="8"/>
  <c r="T74" i="8"/>
  <c r="J77" i="8"/>
  <c r="U79" i="8"/>
  <c r="K85" i="8"/>
  <c r="I87" i="8"/>
  <c r="O89" i="8"/>
  <c r="M91" i="8"/>
  <c r="K93" i="8"/>
  <c r="Q95" i="8"/>
  <c r="O97" i="8"/>
  <c r="M99" i="8"/>
  <c r="S101" i="8"/>
  <c r="Q103" i="8"/>
  <c r="O105" i="8"/>
  <c r="U107" i="8"/>
  <c r="S109" i="8"/>
  <c r="Q111" i="8"/>
  <c r="B114" i="8"/>
  <c r="U115" i="8"/>
  <c r="S117" i="8"/>
  <c r="P119" i="8"/>
  <c r="A121" i="8"/>
  <c r="F122" i="8"/>
  <c r="Q123" i="8"/>
  <c r="H126" i="8"/>
  <c r="S127" i="8"/>
  <c r="C129" i="8"/>
  <c r="I130" i="8"/>
  <c r="Q131" i="8"/>
  <c r="P132" i="8"/>
  <c r="O133" i="8"/>
  <c r="R134" i="8"/>
  <c r="Q135" i="8"/>
  <c r="P136" i="8"/>
  <c r="S137" i="8"/>
  <c r="R138" i="8"/>
  <c r="Q139" i="8"/>
  <c r="T140" i="8"/>
  <c r="S141" i="8"/>
  <c r="R142" i="8"/>
  <c r="O32" i="8"/>
  <c r="S50" i="8"/>
  <c r="R59" i="8"/>
  <c r="T65" i="8"/>
  <c r="A71" i="8"/>
  <c r="A75" i="8"/>
  <c r="B78" i="8"/>
  <c r="N80" i="8"/>
  <c r="D83" i="8"/>
  <c r="U85" i="8"/>
  <c r="S87" i="8"/>
  <c r="B92" i="8"/>
  <c r="U93" i="8"/>
  <c r="S95" i="8"/>
  <c r="D98" i="8"/>
  <c r="B100" i="8"/>
  <c r="U101" i="8"/>
  <c r="F104" i="8"/>
  <c r="D106" i="8"/>
  <c r="B108" i="8"/>
  <c r="H110" i="8"/>
  <c r="F112" i="8"/>
  <c r="D114" i="8"/>
  <c r="J116" i="8"/>
  <c r="H118" i="8"/>
  <c r="Q119" i="8"/>
  <c r="G121" i="8"/>
  <c r="M122" i="8"/>
  <c r="S123" i="8"/>
  <c r="I125" i="8"/>
  <c r="N126" i="8"/>
  <c r="T127" i="8"/>
  <c r="J129" i="8"/>
  <c r="P130" i="8"/>
  <c r="R131" i="8"/>
  <c r="U132" i="8"/>
  <c r="T133" i="8"/>
  <c r="S134" i="8"/>
  <c r="A136" i="8"/>
  <c r="U136" i="8"/>
  <c r="T137" i="8"/>
  <c r="B139" i="8"/>
  <c r="A140" i="8"/>
  <c r="U140" i="8"/>
  <c r="C142" i="8"/>
  <c r="B143" i="8"/>
  <c r="A144" i="8"/>
  <c r="D145" i="8"/>
  <c r="C146" i="8"/>
  <c r="E148" i="8"/>
  <c r="D149" i="8"/>
  <c r="C150" i="8"/>
  <c r="F151" i="8"/>
  <c r="E152" i="8"/>
  <c r="D153" i="8"/>
  <c r="G154" i="8"/>
  <c r="F155" i="8"/>
  <c r="E156" i="8"/>
  <c r="H157" i="8"/>
  <c r="G158" i="8"/>
  <c r="F159" i="8"/>
  <c r="I160" i="8"/>
  <c r="L45" i="8"/>
  <c r="D63" i="8"/>
  <c r="N74" i="8"/>
  <c r="P79" i="8"/>
  <c r="R84" i="8"/>
  <c r="K89" i="8"/>
  <c r="G93" i="8"/>
  <c r="C97" i="8"/>
  <c r="O101" i="8"/>
  <c r="K105" i="8"/>
  <c r="G109" i="8"/>
  <c r="S113" i="8"/>
  <c r="O117" i="8"/>
  <c r="N120" i="8"/>
  <c r="O123" i="8"/>
  <c r="E126" i="8"/>
  <c r="P128" i="8"/>
  <c r="O131" i="8"/>
  <c r="M133" i="8"/>
  <c r="K135" i="8"/>
  <c r="Q137" i="8"/>
  <c r="O139" i="8"/>
  <c r="M141" i="8"/>
  <c r="O143" i="8"/>
  <c r="T144" i="8"/>
  <c r="E146" i="8"/>
  <c r="P147" i="8"/>
  <c r="A149" i="8"/>
  <c r="F150" i="8"/>
  <c r="Q151" i="8"/>
  <c r="H154" i="8"/>
  <c r="S155" i="8"/>
  <c r="C157" i="8"/>
  <c r="I158" i="8"/>
  <c r="T159" i="8"/>
  <c r="B161" i="8"/>
  <c r="A162" i="8"/>
  <c r="D163" i="8"/>
  <c r="C164" i="8"/>
  <c r="B165" i="8"/>
  <c r="E166" i="8"/>
  <c r="D167" i="8"/>
  <c r="C168" i="8"/>
  <c r="F169" i="8"/>
  <c r="E170" i="8"/>
  <c r="D171" i="8"/>
  <c r="G172" i="8"/>
  <c r="F173" i="8"/>
  <c r="E174" i="8"/>
  <c r="H175" i="8"/>
  <c r="G176" i="8"/>
  <c r="F177" i="8"/>
  <c r="I178" i="8"/>
  <c r="H179" i="8"/>
  <c r="G180" i="8"/>
  <c r="J181" i="8"/>
  <c r="I182" i="8"/>
  <c r="Q38" i="8"/>
  <c r="I63" i="8"/>
  <c r="J73" i="8"/>
  <c r="R78" i="8"/>
  <c r="T84" i="8"/>
  <c r="R88" i="8"/>
  <c r="M48" i="8"/>
  <c r="E66" i="8"/>
  <c r="D75" i="8"/>
  <c r="F80" i="8"/>
  <c r="B86" i="8"/>
  <c r="S89" i="8"/>
  <c r="O93" i="8"/>
  <c r="F98" i="8"/>
  <c r="B102" i="8"/>
  <c r="S105" i="8"/>
  <c r="J110" i="8"/>
  <c r="F114" i="8"/>
  <c r="B118" i="8"/>
  <c r="I121" i="8"/>
  <c r="T123" i="8"/>
  <c r="J126" i="8"/>
  <c r="K129" i="8"/>
  <c r="S131" i="8"/>
  <c r="B136" i="8"/>
  <c r="U137" i="8"/>
  <c r="S139" i="8"/>
  <c r="D142" i="8"/>
  <c r="Q143" i="8"/>
  <c r="B145" i="8"/>
  <c r="M146" i="8"/>
  <c r="S147" i="8"/>
  <c r="C149" i="8"/>
  <c r="N150" i="8"/>
  <c r="T151" i="8"/>
  <c r="E153" i="8"/>
  <c r="P154" i="8"/>
  <c r="U155" i="8"/>
  <c r="F157" i="8"/>
  <c r="Q158" i="8"/>
  <c r="B160" i="8"/>
  <c r="D161" i="8"/>
  <c r="G162" i="8"/>
  <c r="F163" i="8"/>
  <c r="E164" i="8"/>
  <c r="H165" i="8"/>
  <c r="G166" i="8"/>
  <c r="F167" i="8"/>
  <c r="I168" i="8"/>
  <c r="H169" i="8"/>
  <c r="G170" i="8"/>
  <c r="J171" i="8"/>
  <c r="I172" i="8"/>
  <c r="H173" i="8"/>
  <c r="K174" i="8"/>
  <c r="J175" i="8"/>
  <c r="I176" i="8"/>
  <c r="L177" i="8"/>
  <c r="K178" i="8"/>
  <c r="J179" i="8"/>
  <c r="M180" i="8"/>
  <c r="L181" i="8"/>
  <c r="K182" i="8"/>
  <c r="H49" i="8"/>
  <c r="I64" i="8"/>
  <c r="E74" i="8"/>
  <c r="H80" i="8"/>
  <c r="I85" i="8"/>
  <c r="E89" i="8"/>
  <c r="Q93" i="8"/>
  <c r="M97" i="8"/>
  <c r="I101" i="8"/>
  <c r="U105" i="8"/>
  <c r="Q109" i="8"/>
  <c r="M113" i="8"/>
  <c r="D118" i="8"/>
  <c r="T120" i="8"/>
  <c r="K123" i="8"/>
  <c r="L126" i="8"/>
  <c r="B129" i="8"/>
  <c r="L131" i="8"/>
  <c r="R133" i="8"/>
  <c r="P135" i="8"/>
  <c r="N137" i="8"/>
  <c r="T139" i="8"/>
  <c r="R141" i="8"/>
  <c r="M143" i="8"/>
  <c r="C145" i="8"/>
  <c r="I146" i="8"/>
  <c r="O147" i="8"/>
  <c r="E149" i="8"/>
  <c r="P151" i="8"/>
  <c r="F153" i="8"/>
  <c r="L154" i="8"/>
  <c r="Q155" i="8"/>
  <c r="G157" i="8"/>
  <c r="M158" i="8"/>
  <c r="S159" i="8"/>
  <c r="E161" i="8"/>
  <c r="D162" i="8"/>
  <c r="C163" i="8"/>
  <c r="F164" i="8"/>
  <c r="E165" i="8"/>
  <c r="D166" i="8"/>
  <c r="G167" i="8"/>
  <c r="F168" i="8"/>
  <c r="E169" i="8"/>
  <c r="H170" i="8"/>
  <c r="G171" i="8"/>
  <c r="J96" i="8"/>
  <c r="P114" i="8"/>
  <c r="F124" i="8"/>
  <c r="C132" i="8"/>
  <c r="E138" i="8"/>
  <c r="U143" i="8"/>
  <c r="B148" i="8"/>
  <c r="C152" i="8"/>
  <c r="D156" i="8"/>
  <c r="F160" i="8"/>
  <c r="I163" i="8"/>
  <c r="J166" i="8"/>
  <c r="K169" i="8"/>
  <c r="D172" i="8"/>
  <c r="O173" i="8"/>
  <c r="E175" i="8"/>
  <c r="P176" i="8"/>
  <c r="F178" i="8"/>
  <c r="Q179" i="8"/>
  <c r="G181" i="8"/>
  <c r="R182" i="8"/>
  <c r="L176" i="8"/>
  <c r="M179" i="8"/>
  <c r="N182" i="8"/>
  <c r="P123" i="8"/>
  <c r="R137" i="8"/>
  <c r="Q147" i="8"/>
  <c r="L168" i="8"/>
  <c r="M171" i="8"/>
  <c r="M173" i="8"/>
  <c r="K175" i="8"/>
  <c r="L178" i="8"/>
  <c r="M181" i="8"/>
  <c r="E97" i="8"/>
  <c r="I109" i="8"/>
  <c r="O120" i="8"/>
  <c r="R128" i="8"/>
  <c r="L135" i="8"/>
  <c r="N141" i="8"/>
  <c r="F146" i="8"/>
  <c r="H150" i="8"/>
  <c r="I154" i="8"/>
  <c r="J158" i="8"/>
  <c r="B162" i="8"/>
  <c r="C165" i="8"/>
  <c r="D168" i="8"/>
  <c r="E171" i="8"/>
  <c r="A173" i="8"/>
  <c r="L174" i="8"/>
  <c r="B176" i="8"/>
  <c r="M177" i="8"/>
  <c r="C179" i="8"/>
  <c r="N180" i="8"/>
  <c r="D182" i="8"/>
  <c r="T94" i="8"/>
  <c r="C107" i="8"/>
  <c r="D119" i="8"/>
  <c r="G127" i="8"/>
  <c r="I134" i="8"/>
  <c r="K140" i="8"/>
  <c r="M149" i="8"/>
  <c r="N153" i="8"/>
  <c r="O157" i="8"/>
  <c r="K161" i="8"/>
  <c r="L164" i="8"/>
  <c r="M167" i="8"/>
  <c r="N170" i="8"/>
  <c r="P172" i="8"/>
  <c r="N174" i="8"/>
  <c r="O177" i="8"/>
  <c r="P180" i="8"/>
  <c r="P98" i="8"/>
  <c r="U113" i="8"/>
  <c r="R129" i="8"/>
  <c r="I142" i="8"/>
  <c r="R150" i="8"/>
  <c r="T156" i="8"/>
  <c r="T160" i="8"/>
  <c r="U163" i="8"/>
  <c r="A167" i="8"/>
  <c r="S175" i="8"/>
  <c r="T178" i="8"/>
  <c r="U181" i="8"/>
  <c r="S5" i="8"/>
  <c r="K64" i="8"/>
  <c r="A62" i="8"/>
  <c r="H69" i="8"/>
  <c r="T73" i="8"/>
  <c r="P77" i="8"/>
  <c r="U80" i="8"/>
  <c r="Q84" i="8"/>
  <c r="J51" i="8"/>
  <c r="C64" i="8"/>
  <c r="U73" i="8"/>
  <c r="N78" i="8"/>
  <c r="K83" i="8"/>
  <c r="L87" i="8"/>
  <c r="H91" i="8"/>
  <c r="M94" i="8"/>
  <c r="I98" i="8"/>
  <c r="E102" i="8"/>
  <c r="J105" i="8"/>
  <c r="F109" i="8"/>
  <c r="S112" i="8"/>
  <c r="L115" i="8"/>
  <c r="E118" i="8"/>
  <c r="M42" i="8"/>
  <c r="Q58" i="8"/>
  <c r="H64" i="8"/>
  <c r="T69" i="8"/>
  <c r="J74" i="8"/>
  <c r="F77" i="8"/>
  <c r="B80" i="8"/>
  <c r="M82" i="8"/>
  <c r="H85" i="8"/>
  <c r="J87" i="8"/>
  <c r="H89" i="8"/>
  <c r="J91" i="8"/>
  <c r="L93" i="8"/>
  <c r="J95" i="8"/>
  <c r="L97" i="8"/>
  <c r="N99" i="8"/>
  <c r="L101" i="8"/>
  <c r="N103" i="8"/>
  <c r="P105" i="8"/>
  <c r="N107" i="8"/>
  <c r="P109" i="8"/>
  <c r="R111" i="8"/>
  <c r="P113" i="8"/>
  <c r="R115" i="8"/>
  <c r="T117" i="8"/>
  <c r="R119" i="8"/>
  <c r="T121" i="8"/>
  <c r="A124" i="8"/>
  <c r="T125" i="8"/>
  <c r="A128" i="8"/>
  <c r="C130" i="8"/>
  <c r="O31" i="8"/>
  <c r="M60" i="8"/>
  <c r="Q71" i="8"/>
  <c r="U77" i="8"/>
  <c r="L83" i="8"/>
  <c r="D88" i="8"/>
  <c r="U91" i="8"/>
  <c r="D96" i="8"/>
  <c r="H100" i="8"/>
  <c r="D104" i="8"/>
  <c r="H108" i="8"/>
  <c r="L112" i="8"/>
  <c r="H116" i="8"/>
  <c r="U119" i="8"/>
  <c r="Q122" i="8"/>
  <c r="G125" i="8"/>
  <c r="C128" i="8"/>
  <c r="T130" i="8"/>
  <c r="T132" i="8"/>
  <c r="A135" i="8"/>
  <c r="C137" i="8"/>
  <c r="A139" i="8"/>
  <c r="C141" i="8"/>
  <c r="E143" i="8"/>
  <c r="T53" i="8"/>
  <c r="U66" i="8"/>
  <c r="B76" i="8"/>
  <c r="C81" i="8"/>
  <c r="H86" i="8"/>
  <c r="L90" i="8"/>
  <c r="H94" i="8"/>
  <c r="L98" i="8"/>
  <c r="P102" i="8"/>
  <c r="L106" i="8"/>
  <c r="P110" i="8"/>
  <c r="T114" i="8"/>
  <c r="P118" i="8"/>
  <c r="M121" i="8"/>
  <c r="H124" i="8"/>
  <c r="T126" i="8"/>
  <c r="O129" i="8"/>
  <c r="E132" i="8"/>
  <c r="C134" i="8"/>
  <c r="E136" i="8"/>
  <c r="G138" i="8"/>
  <c r="E140" i="8"/>
  <c r="G142" i="8"/>
  <c r="I144" i="8"/>
  <c r="Q3" i="8"/>
  <c r="S9" i="8"/>
  <c r="E15" i="8"/>
  <c r="T5" i="8"/>
  <c r="O10" i="8"/>
  <c r="S7" i="8"/>
  <c r="P11" i="8"/>
  <c r="R18" i="8"/>
  <c r="U23" i="8"/>
  <c r="R17" i="8"/>
  <c r="C25" i="8"/>
  <c r="G4" i="8"/>
  <c r="J16" i="8"/>
  <c r="P21" i="8"/>
  <c r="G26" i="8"/>
  <c r="J31" i="8"/>
  <c r="J35" i="8"/>
  <c r="S38" i="8"/>
  <c r="R43" i="8"/>
  <c r="P18" i="8"/>
  <c r="E29" i="8"/>
  <c r="G35" i="8"/>
  <c r="S39" i="8"/>
  <c r="M45" i="8"/>
  <c r="D50" i="8"/>
  <c r="L54" i="8"/>
  <c r="U9" i="8"/>
  <c r="B23" i="8"/>
  <c r="R29" i="8"/>
  <c r="S33" i="8"/>
  <c r="U38" i="8"/>
  <c r="A42" i="8"/>
  <c r="T44" i="8"/>
  <c r="Q47" i="8"/>
  <c r="B50" i="8"/>
  <c r="D52" i="8"/>
  <c r="J54" i="8"/>
  <c r="L10" i="8"/>
  <c r="R21" i="8"/>
  <c r="F30" i="8"/>
  <c r="H34" i="8"/>
  <c r="T38" i="8"/>
  <c r="K44" i="8"/>
  <c r="T47" i="8"/>
  <c r="U50" i="8"/>
  <c r="D55" i="8"/>
  <c r="F9" i="8"/>
  <c r="H22" i="8"/>
  <c r="A30" i="8"/>
  <c r="B34" i="8"/>
  <c r="D39" i="8"/>
  <c r="F44" i="8"/>
  <c r="C48" i="8"/>
  <c r="D51" i="8"/>
  <c r="U54" i="8"/>
  <c r="M57" i="8"/>
  <c r="G59" i="8"/>
  <c r="I61" i="8"/>
  <c r="T62" i="8"/>
  <c r="N64" i="8"/>
  <c r="P66" i="8"/>
  <c r="J68" i="8"/>
  <c r="U69" i="8"/>
  <c r="B72" i="8"/>
  <c r="N15" i="8"/>
  <c r="T30" i="8"/>
  <c r="B42" i="8"/>
  <c r="Q48" i="8"/>
  <c r="M55" i="8"/>
  <c r="D59" i="8"/>
  <c r="J61" i="8"/>
  <c r="J63" i="8"/>
  <c r="F66" i="8"/>
  <c r="L68" i="8"/>
  <c r="B71" i="8"/>
  <c r="K73" i="8"/>
  <c r="D32" i="8"/>
  <c r="H42" i="8"/>
  <c r="K50" i="8"/>
  <c r="E56" i="8"/>
  <c r="E59" i="8"/>
  <c r="P61" i="8"/>
  <c r="A64" i="8"/>
  <c r="R66" i="8"/>
  <c r="S68" i="8"/>
  <c r="D71" i="8"/>
  <c r="P73" i="8"/>
  <c r="J75" i="8"/>
  <c r="U76" i="8"/>
  <c r="B79" i="8"/>
  <c r="Q80" i="8"/>
  <c r="K82" i="8"/>
  <c r="M84" i="8"/>
  <c r="I26" i="8"/>
  <c r="H45" i="8"/>
  <c r="K58" i="8"/>
  <c r="B63" i="8"/>
  <c r="D67" i="8"/>
  <c r="P72" i="8"/>
  <c r="M75" i="8"/>
  <c r="D78" i="8"/>
  <c r="O80" i="8"/>
  <c r="P82" i="8"/>
  <c r="F85" i="8"/>
  <c r="D87" i="8"/>
  <c r="B89" i="8"/>
  <c r="M90" i="8"/>
  <c r="K92" i="8"/>
  <c r="I94" i="8"/>
  <c r="C96" i="8"/>
  <c r="E98" i="8"/>
  <c r="P99" i="8"/>
  <c r="J101" i="8"/>
  <c r="L103" i="8"/>
  <c r="F105" i="8"/>
  <c r="Q106" i="8"/>
  <c r="S108" i="8"/>
  <c r="M110" i="8"/>
  <c r="G112" i="8"/>
  <c r="A114" i="8"/>
  <c r="D115" i="8"/>
  <c r="K116" i="8"/>
  <c r="A118" i="8"/>
  <c r="B21" i="8"/>
  <c r="K36" i="8"/>
  <c r="O50" i="8"/>
  <c r="F58" i="8"/>
  <c r="Q60" i="8"/>
  <c r="R63" i="8"/>
  <c r="I66" i="8"/>
  <c r="T68" i="8"/>
  <c r="U71" i="8"/>
  <c r="D74" i="8"/>
  <c r="K75" i="8"/>
  <c r="A77" i="8"/>
  <c r="F78" i="8"/>
  <c r="B81" i="8"/>
  <c r="H82" i="8"/>
  <c r="M83" i="8"/>
  <c r="C85" i="8"/>
  <c r="C86" i="8"/>
  <c r="B87" i="8"/>
  <c r="E88" i="8"/>
  <c r="D89" i="8"/>
  <c r="C90" i="8"/>
  <c r="E92" i="8"/>
  <c r="D93" i="8"/>
  <c r="F95" i="8"/>
  <c r="G98" i="8"/>
  <c r="G102" i="8"/>
  <c r="J107" i="8"/>
  <c r="N115" i="8"/>
  <c r="P125" i="8"/>
  <c r="A83" i="8"/>
  <c r="B125" i="8"/>
  <c r="Q89" i="8"/>
  <c r="B147" i="8"/>
  <c r="B153" i="8"/>
  <c r="Q133" i="8"/>
  <c r="J150" i="8"/>
  <c r="K145" i="8"/>
  <c r="N10" i="8"/>
  <c r="T16" i="8"/>
  <c r="C6" i="8"/>
  <c r="R11" i="8"/>
  <c r="H3" i="8"/>
  <c r="F13" i="8"/>
  <c r="Q19" i="8"/>
  <c r="B8" i="8"/>
  <c r="S18" i="8"/>
  <c r="G25" i="8"/>
  <c r="N9" i="8"/>
  <c r="N17" i="8"/>
  <c r="K23" i="8"/>
  <c r="E28" i="8"/>
  <c r="N31" i="8"/>
  <c r="E36" i="8"/>
  <c r="Q40" i="8"/>
  <c r="O7" i="8"/>
  <c r="F21" i="8"/>
  <c r="J30" i="8"/>
  <c r="G36" i="8"/>
  <c r="N41" i="8"/>
  <c r="K47" i="8"/>
  <c r="G51" i="8"/>
  <c r="G55" i="8"/>
  <c r="E16" i="8"/>
  <c r="M25" i="8"/>
  <c r="B30" i="8"/>
  <c r="D35" i="8"/>
  <c r="E39" i="8"/>
  <c r="Q42" i="8"/>
  <c r="B46" i="8"/>
  <c r="U47" i="8"/>
  <c r="F50" i="8"/>
  <c r="C53" i="8"/>
  <c r="R54" i="8"/>
  <c r="M12" i="8"/>
  <c r="O24" i="8"/>
  <c r="Q30" i="8"/>
  <c r="S35" i="8"/>
  <c r="T40" i="8"/>
  <c r="S44" i="8"/>
  <c r="O48" i="8"/>
  <c r="K52" i="8"/>
  <c r="A56" i="8"/>
  <c r="E13" i="8"/>
  <c r="G24" i="8"/>
  <c r="A31" i="8"/>
  <c r="M35" i="8"/>
  <c r="E41" i="8"/>
  <c r="B45" i="8"/>
  <c r="K48" i="8"/>
  <c r="O52" i="8"/>
  <c r="T55" i="8"/>
  <c r="Q57" i="8"/>
  <c r="S59" i="8"/>
  <c r="M61" i="8"/>
  <c r="G63" i="8"/>
  <c r="I65" i="8"/>
  <c r="T66" i="8"/>
  <c r="N68" i="8"/>
  <c r="P70" i="8"/>
  <c r="J72" i="8"/>
  <c r="A18" i="8"/>
  <c r="U33" i="8"/>
  <c r="C43" i="8"/>
  <c r="B51" i="8"/>
  <c r="H57" i="8"/>
  <c r="I59" i="8"/>
  <c r="T61" i="8"/>
  <c r="A67" i="8"/>
  <c r="B69" i="8"/>
  <c r="M71" i="8"/>
  <c r="S73" i="8"/>
  <c r="M22" i="8"/>
  <c r="F36" i="8"/>
  <c r="H44" i="8"/>
  <c r="F51" i="8"/>
  <c r="O57" i="8"/>
  <c r="U59" i="8"/>
  <c r="Q64" i="8"/>
  <c r="B67" i="8"/>
  <c r="D72" i="8"/>
  <c r="N75" i="8"/>
  <c r="J79" i="8"/>
  <c r="B83" i="8"/>
  <c r="J33" i="8"/>
  <c r="A59" i="8"/>
  <c r="D69" i="8"/>
  <c r="C76" i="8"/>
  <c r="E81" i="8"/>
  <c r="A86" i="8"/>
  <c r="F89" i="8"/>
  <c r="B93" i="8"/>
  <c r="O96" i="8"/>
  <c r="C100" i="8"/>
  <c r="P103" i="8"/>
  <c r="L107" i="8"/>
  <c r="Q110" i="8"/>
  <c r="E114" i="8"/>
  <c r="B117" i="8"/>
  <c r="S24" i="8"/>
  <c r="P53" i="8"/>
  <c r="R61" i="8"/>
  <c r="S66" i="8"/>
  <c r="K72" i="8"/>
  <c r="U75" i="8"/>
  <c r="L78" i="8"/>
  <c r="G81" i="8"/>
  <c r="C84" i="8"/>
  <c r="G86" i="8"/>
  <c r="I88" i="8"/>
  <c r="K90" i="8"/>
  <c r="I92" i="8"/>
  <c r="K94" i="8"/>
  <c r="M96" i="8"/>
  <c r="K98" i="8"/>
  <c r="M100" i="8"/>
  <c r="O102" i="8"/>
  <c r="M104" i="8"/>
  <c r="O106" i="8"/>
  <c r="Q108" i="8"/>
  <c r="O110" i="8"/>
  <c r="Q112" i="8"/>
  <c r="S114" i="8"/>
  <c r="Q116" i="8"/>
  <c r="S118" i="8"/>
  <c r="U120" i="8"/>
  <c r="S122" i="8"/>
  <c r="U124" i="8"/>
  <c r="B127" i="8"/>
  <c r="U128" i="8"/>
  <c r="B131" i="8"/>
  <c r="D53" i="8"/>
  <c r="O65" i="8"/>
  <c r="I75" i="8"/>
  <c r="A81" i="8"/>
  <c r="S85" i="8"/>
  <c r="B90" i="8"/>
  <c r="F94" i="8"/>
  <c r="B98" i="8"/>
  <c r="F102" i="8"/>
  <c r="J106" i="8"/>
  <c r="F110" i="8"/>
  <c r="J114" i="8"/>
  <c r="N118" i="8"/>
  <c r="F121" i="8"/>
  <c r="B124" i="8"/>
  <c r="R126" i="8"/>
  <c r="I129" i="8"/>
  <c r="U131" i="8"/>
  <c r="B134" i="8"/>
  <c r="U135" i="8"/>
  <c r="B138" i="8"/>
  <c r="D140" i="8"/>
  <c r="B142" i="8"/>
  <c r="P36" i="8"/>
  <c r="S61" i="8"/>
  <c r="A72" i="8"/>
  <c r="M78" i="8"/>
  <c r="D84" i="8"/>
  <c r="F88" i="8"/>
  <c r="J92" i="8"/>
  <c r="N96" i="8"/>
  <c r="J100" i="8"/>
  <c r="N104" i="8"/>
  <c r="R108" i="8"/>
  <c r="N112" i="8"/>
  <c r="R116" i="8"/>
  <c r="G120" i="8"/>
  <c r="R122" i="8"/>
  <c r="N125" i="8"/>
  <c r="J128" i="8"/>
  <c r="U130" i="8"/>
  <c r="D133" i="8"/>
  <c r="F135" i="8"/>
  <c r="D137" i="8"/>
  <c r="F139" i="8"/>
  <c r="H141" i="8"/>
  <c r="F143" i="8"/>
  <c r="F7" i="8"/>
  <c r="S21" i="8"/>
  <c r="O12" i="8"/>
  <c r="D33" i="8"/>
  <c r="I25" i="8"/>
  <c r="O47" i="8"/>
  <c r="U25" i="8"/>
  <c r="Q43" i="8"/>
  <c r="G53" i="8"/>
  <c r="Q31" i="8"/>
  <c r="E50" i="8"/>
  <c r="M26" i="8"/>
  <c r="R45" i="8"/>
  <c r="L58" i="8"/>
  <c r="M65" i="8"/>
  <c r="R72" i="8"/>
  <c r="M52" i="8"/>
  <c r="U64" i="8"/>
  <c r="B74" i="8"/>
  <c r="G54" i="8"/>
  <c r="G65" i="8"/>
  <c r="K74" i="8"/>
  <c r="P81" i="8"/>
  <c r="K54" i="8"/>
  <c r="H74" i="8"/>
  <c r="F84" i="8"/>
  <c r="L91" i="8"/>
  <c r="M98" i="8"/>
  <c r="E106" i="8"/>
  <c r="F113" i="8"/>
  <c r="M118" i="8"/>
  <c r="Q59" i="8"/>
  <c r="J70" i="8"/>
  <c r="K77" i="8"/>
  <c r="C83" i="8"/>
  <c r="N87" i="8"/>
  <c r="N91" i="8"/>
  <c r="R95" i="8"/>
  <c r="R99" i="8"/>
  <c r="R103" i="8"/>
  <c r="A108" i="8"/>
  <c r="A112" i="8"/>
  <c r="A116" i="8"/>
  <c r="E120" i="8"/>
  <c r="E124" i="8"/>
  <c r="E128" i="8"/>
  <c r="Q39" i="8"/>
  <c r="Q72" i="8"/>
  <c r="B84" i="8"/>
  <c r="P92" i="8"/>
  <c r="P100" i="8"/>
  <c r="P108" i="8"/>
  <c r="C117" i="8"/>
  <c r="A123" i="8"/>
  <c r="H128" i="8"/>
  <c r="G133" i="8"/>
  <c r="G137" i="8"/>
  <c r="G141" i="8"/>
  <c r="R57" i="8"/>
  <c r="L76" i="8"/>
  <c r="P86" i="8"/>
  <c r="C95" i="8"/>
  <c r="C103" i="8"/>
  <c r="C111" i="8"/>
  <c r="G119" i="8"/>
  <c r="N124" i="8"/>
  <c r="U129" i="8"/>
  <c r="K134" i="8"/>
  <c r="K138" i="8"/>
  <c r="K142" i="8"/>
  <c r="L145" i="8"/>
  <c r="N147" i="8"/>
  <c r="P149" i="8"/>
  <c r="N151" i="8"/>
  <c r="P153" i="8"/>
  <c r="R155" i="8"/>
  <c r="P157" i="8"/>
  <c r="R159" i="8"/>
  <c r="B59" i="8"/>
  <c r="O76" i="8"/>
  <c r="E87" i="8"/>
  <c r="M95" i="8"/>
  <c r="E103" i="8"/>
  <c r="M111" i="8"/>
  <c r="M119" i="8"/>
  <c r="O124" i="8"/>
  <c r="F130" i="8"/>
  <c r="P134" i="8"/>
  <c r="L138" i="8"/>
  <c r="P142" i="8"/>
  <c r="O145" i="8"/>
  <c r="F148" i="8"/>
  <c r="A151" i="8"/>
  <c r="R153" i="8"/>
  <c r="H156" i="8"/>
  <c r="D159" i="8"/>
  <c r="N161" i="8"/>
  <c r="L163" i="8"/>
  <c r="N165" i="8"/>
  <c r="P167" i="8"/>
  <c r="N169" i="8"/>
  <c r="P171" i="8"/>
  <c r="R173" i="8"/>
  <c r="P175" i="8"/>
  <c r="R177" i="8"/>
  <c r="T179" i="8"/>
  <c r="R181" i="8"/>
  <c r="G57" i="8"/>
  <c r="R76" i="8"/>
  <c r="L86" i="8"/>
  <c r="C60" i="8"/>
  <c r="E78" i="8"/>
  <c r="M87" i="8"/>
  <c r="U95" i="8"/>
  <c r="H104" i="8"/>
  <c r="U111" i="8"/>
  <c r="S119" i="8"/>
  <c r="J125" i="8"/>
  <c r="L130" i="8"/>
  <c r="T134" i="8"/>
  <c r="C139" i="8"/>
  <c r="T142" i="8"/>
  <c r="R145" i="8"/>
  <c r="N148" i="8"/>
  <c r="D151" i="8"/>
  <c r="U153" i="8"/>
  <c r="P156" i="8"/>
  <c r="G159" i="8"/>
  <c r="P161" i="8"/>
  <c r="R163" i="8"/>
  <c r="P165" i="8"/>
  <c r="R167" i="8"/>
  <c r="T169" i="8"/>
  <c r="R171" i="8"/>
  <c r="T173" i="8"/>
  <c r="A176" i="8"/>
  <c r="T177" i="8"/>
  <c r="A180" i="8"/>
  <c r="C182" i="8"/>
  <c r="G58" i="8"/>
  <c r="G77" i="8"/>
  <c r="O87" i="8"/>
  <c r="G95" i="8"/>
  <c r="O103" i="8"/>
  <c r="B112" i="8"/>
  <c r="I119" i="8"/>
  <c r="A125" i="8"/>
  <c r="M130" i="8"/>
  <c r="M134" i="8"/>
  <c r="Q138" i="8"/>
  <c r="U142" i="8"/>
  <c r="N145" i="8"/>
  <c r="J148" i="8"/>
  <c r="E151" i="8"/>
  <c r="Q153" i="8"/>
  <c r="L156" i="8"/>
  <c r="H159" i="8"/>
  <c r="M161" i="8"/>
  <c r="O163" i="8"/>
  <c r="Q165" i="8"/>
  <c r="O167" i="8"/>
  <c r="Q169" i="8"/>
  <c r="H90" i="8"/>
  <c r="D120" i="8"/>
  <c r="D135" i="8"/>
  <c r="A146" i="8"/>
  <c r="D154" i="8"/>
  <c r="S161" i="8"/>
  <c r="U167" i="8"/>
  <c r="T172" i="8"/>
  <c r="T12" i="8"/>
  <c r="L15" i="8"/>
  <c r="O18" i="8"/>
  <c r="L41" i="8"/>
  <c r="I43" i="8"/>
  <c r="C32" i="8"/>
  <c r="P48" i="8"/>
  <c r="U26" i="8"/>
  <c r="F53" i="8"/>
  <c r="C37" i="8"/>
  <c r="D56" i="8"/>
  <c r="K67" i="8"/>
  <c r="A37" i="8"/>
  <c r="U62" i="8"/>
  <c r="L27" i="8"/>
  <c r="E60" i="8"/>
  <c r="I72" i="8"/>
  <c r="N83" i="8"/>
  <c r="C66" i="8"/>
  <c r="J81" i="8"/>
  <c r="F93" i="8"/>
  <c r="I102" i="8"/>
  <c r="L111" i="8"/>
  <c r="J32" i="8"/>
  <c r="S64" i="8"/>
  <c r="F76" i="8"/>
  <c r="H84" i="8"/>
  <c r="P89" i="8"/>
  <c r="O94" i="8"/>
  <c r="Q100" i="8"/>
  <c r="T105" i="8"/>
  <c r="B111" i="8"/>
  <c r="D117" i="8"/>
  <c r="C122" i="8"/>
  <c r="F127" i="8"/>
  <c r="U55" i="8"/>
  <c r="U78" i="8"/>
  <c r="J90" i="8"/>
  <c r="N102" i="8"/>
  <c r="T112" i="8"/>
  <c r="Q121" i="8"/>
  <c r="S129" i="8"/>
  <c r="E135" i="8"/>
  <c r="H140" i="8"/>
  <c r="S62" i="8"/>
  <c r="D82" i="8"/>
  <c r="R92" i="8"/>
  <c r="A105" i="8"/>
  <c r="G115" i="8"/>
  <c r="H123" i="8"/>
  <c r="J131" i="8"/>
  <c r="I136" i="8"/>
  <c r="L141" i="8"/>
  <c r="G146" i="8"/>
  <c r="M148" i="8"/>
  <c r="J151" i="8"/>
  <c r="K154" i="8"/>
  <c r="Q156" i="8"/>
  <c r="N159" i="8"/>
  <c r="E67" i="8"/>
  <c r="Q82" i="8"/>
  <c r="B94" i="8"/>
  <c r="F106" i="8"/>
  <c r="I115" i="8"/>
  <c r="D124" i="8"/>
  <c r="B132" i="8"/>
  <c r="N136" i="8"/>
  <c r="H142" i="8"/>
  <c r="P146" i="8"/>
  <c r="Q149" i="8"/>
  <c r="G153" i="8"/>
  <c r="I157" i="8"/>
  <c r="J160" i="8"/>
  <c r="H163" i="8"/>
  <c r="I166" i="8"/>
  <c r="O168" i="8"/>
  <c r="L171" i="8"/>
  <c r="M174" i="8"/>
  <c r="S176" i="8"/>
  <c r="L179" i="8"/>
  <c r="M182" i="8"/>
  <c r="J67" i="8"/>
  <c r="Q85" i="8"/>
  <c r="E68" i="8"/>
  <c r="G83" i="8"/>
  <c r="E95" i="8"/>
  <c r="I107" i="8"/>
  <c r="L116" i="8"/>
  <c r="J124" i="8"/>
  <c r="F132" i="8"/>
  <c r="R136" i="8"/>
  <c r="L142" i="8"/>
  <c r="R146" i="8"/>
  <c r="S149" i="8"/>
  <c r="O153" i="8"/>
  <c r="Q157" i="8"/>
  <c r="Q160" i="8"/>
  <c r="J163" i="8"/>
  <c r="K166" i="8"/>
  <c r="Q168" i="8"/>
  <c r="N171" i="8"/>
  <c r="O174" i="8"/>
  <c r="U176" i="8"/>
  <c r="R179" i="8"/>
  <c r="S182" i="8"/>
  <c r="K70" i="8"/>
  <c r="D86" i="8"/>
  <c r="H98" i="8"/>
  <c r="K107" i="8"/>
  <c r="T118" i="8"/>
  <c r="A127" i="8"/>
  <c r="O132" i="8"/>
  <c r="I138" i="8"/>
  <c r="C144" i="8"/>
  <c r="D147" i="8"/>
  <c r="P150" i="8"/>
  <c r="Q154" i="8"/>
  <c r="R157" i="8"/>
  <c r="I161" i="8"/>
  <c r="J164" i="8"/>
  <c r="P166" i="8"/>
  <c r="M169" i="8"/>
  <c r="L102" i="8"/>
  <c r="G128" i="8"/>
  <c r="A145" i="8"/>
  <c r="E157" i="8"/>
  <c r="T164" i="8"/>
  <c r="L172" i="8"/>
  <c r="U175" i="8"/>
  <c r="A179" i="8"/>
  <c r="B182" i="8"/>
  <c r="B178" i="8"/>
  <c r="T110" i="8"/>
  <c r="P143" i="8"/>
  <c r="B170" i="8"/>
  <c r="H174" i="8"/>
  <c r="B180" i="8"/>
  <c r="G103" i="8"/>
  <c r="P124" i="8"/>
  <c r="M138" i="8"/>
  <c r="G148" i="8"/>
  <c r="J156" i="8"/>
  <c r="M163" i="8"/>
  <c r="O169" i="8"/>
  <c r="Q173" i="8"/>
  <c r="R176" i="8"/>
  <c r="S179" i="8"/>
  <c r="T182" i="8"/>
  <c r="E113" i="8"/>
  <c r="H131" i="8"/>
  <c r="K143" i="8"/>
  <c r="M151" i="8"/>
  <c r="P159" i="8"/>
  <c r="B166" i="8"/>
  <c r="U171" i="8"/>
  <c r="D176" i="8"/>
  <c r="F182" i="8"/>
  <c r="O121" i="8"/>
  <c r="Q146" i="8"/>
  <c r="U158" i="8"/>
  <c r="K165" i="8"/>
  <c r="I177" i="8"/>
  <c r="U182" i="8"/>
  <c r="C2" i="8"/>
  <c r="O11" i="8"/>
  <c r="M24" i="8"/>
  <c r="I10" i="8"/>
  <c r="O51" i="8"/>
  <c r="D36" i="8"/>
  <c r="I51" i="8"/>
  <c r="S36" i="8"/>
  <c r="G56" i="8"/>
  <c r="O41" i="8"/>
  <c r="F60" i="8"/>
  <c r="I69" i="8"/>
  <c r="U44" i="8"/>
  <c r="F67" i="8"/>
  <c r="F37" i="8"/>
  <c r="A63" i="8"/>
  <c r="I76" i="8"/>
  <c r="D85" i="8"/>
  <c r="E70" i="8"/>
  <c r="E86" i="8"/>
  <c r="H95" i="8"/>
  <c r="G104" i="8"/>
  <c r="I114" i="8"/>
  <c r="M44" i="8"/>
  <c r="T67" i="8"/>
  <c r="A79" i="8"/>
  <c r="L85" i="8"/>
  <c r="O90" i="8"/>
  <c r="Q96" i="8"/>
  <c r="T101" i="8"/>
  <c r="S106" i="8"/>
  <c r="U112" i="8"/>
  <c r="C118" i="8"/>
  <c r="F123" i="8"/>
  <c r="H129" i="8"/>
  <c r="N61" i="8"/>
  <c r="K81" i="8"/>
  <c r="N94" i="8"/>
  <c r="T104" i="8"/>
  <c r="R114" i="8"/>
  <c r="G124" i="8"/>
  <c r="D131" i="8"/>
  <c r="H136" i="8"/>
  <c r="J142" i="8"/>
  <c r="U67" i="8"/>
  <c r="O84" i="8"/>
  <c r="A97" i="8"/>
  <c r="G107" i="8"/>
  <c r="E117" i="8"/>
  <c r="S125" i="8"/>
  <c r="I132" i="8"/>
  <c r="L137" i="8"/>
  <c r="N143" i="8"/>
  <c r="O146" i="8"/>
  <c r="H149" i="8"/>
  <c r="I152" i="8"/>
  <c r="O154" i="8"/>
  <c r="L157" i="8"/>
  <c r="M160" i="8"/>
  <c r="F69" i="8"/>
  <c r="J86" i="8"/>
  <c r="N98" i="8"/>
  <c r="Q107" i="8"/>
  <c r="J118" i="8"/>
  <c r="P126" i="8"/>
  <c r="J132" i="8"/>
  <c r="D138" i="8"/>
  <c r="T143" i="8"/>
  <c r="U146" i="8"/>
  <c r="Q150" i="8"/>
  <c r="R154" i="8"/>
  <c r="S157" i="8"/>
  <c r="F161" i="8"/>
  <c r="G164" i="8"/>
  <c r="M166" i="8"/>
  <c r="J169" i="8"/>
  <c r="K172" i="8"/>
  <c r="Q174" i="8"/>
  <c r="N177" i="8"/>
  <c r="O180" i="8"/>
  <c r="L17" i="8"/>
  <c r="Q74" i="8"/>
  <c r="M89" i="8"/>
  <c r="F70" i="8"/>
  <c r="R86" i="8"/>
  <c r="A99" i="8"/>
  <c r="D108" i="8"/>
  <c r="H119" i="8"/>
  <c r="K127" i="8"/>
  <c r="A133" i="8"/>
  <c r="H138" i="8"/>
  <c r="B144" i="8"/>
  <c r="C147" i="8"/>
  <c r="T150" i="8"/>
  <c r="U154" i="8"/>
  <c r="A158" i="8"/>
  <c r="L161" i="8"/>
  <c r="M164" i="8"/>
  <c r="S166" i="8"/>
  <c r="L169" i="8"/>
  <c r="M172" i="8"/>
  <c r="S174" i="8"/>
  <c r="P177" i="8"/>
  <c r="Q180" i="8"/>
  <c r="F25" i="8"/>
  <c r="G76" i="8"/>
  <c r="P90" i="8"/>
  <c r="S99" i="8"/>
  <c r="L110" i="8"/>
  <c r="J121" i="8"/>
  <c r="L127" i="8"/>
  <c r="E134" i="8"/>
  <c r="G140" i="8"/>
  <c r="H144" i="8"/>
  <c r="D148" i="8"/>
  <c r="F152" i="8"/>
  <c r="G155" i="8"/>
  <c r="R158" i="8"/>
  <c r="H162" i="8"/>
  <c r="N164" i="8"/>
  <c r="K167" i="8"/>
  <c r="L170" i="8"/>
  <c r="M105" i="8"/>
  <c r="N133" i="8"/>
  <c r="B149" i="8"/>
  <c r="E158" i="8"/>
  <c r="E167" i="8"/>
  <c r="B174" i="8"/>
  <c r="C177" i="8"/>
  <c r="D180" i="8"/>
  <c r="K173" i="8"/>
  <c r="H180" i="8"/>
  <c r="Q127" i="8"/>
  <c r="R149" i="8"/>
  <c r="B172" i="8"/>
  <c r="F176" i="8"/>
  <c r="H182" i="8"/>
  <c r="J112" i="8"/>
  <c r="R130" i="8"/>
  <c r="D143" i="8"/>
  <c r="H151" i="8"/>
  <c r="K159" i="8"/>
  <c r="S165" i="8"/>
  <c r="S171" i="8"/>
  <c r="T174" i="8"/>
  <c r="U177" i="8"/>
  <c r="A181" i="8"/>
  <c r="U97" i="8"/>
  <c r="E121" i="8"/>
  <c r="T135" i="8"/>
  <c r="L146" i="8"/>
  <c r="N154" i="8"/>
  <c r="F162" i="8"/>
  <c r="H168" i="8"/>
  <c r="C173" i="8"/>
  <c r="J178" i="8"/>
  <c r="Q101" i="8"/>
  <c r="F133" i="8"/>
  <c r="S152" i="8"/>
  <c r="O161" i="8"/>
  <c r="Q167" i="8"/>
  <c r="O179" i="8"/>
  <c r="L2" i="8"/>
  <c r="N20" i="8"/>
  <c r="D29" i="8"/>
  <c r="F32" i="8"/>
  <c r="R56" i="8"/>
  <c r="K39" i="8"/>
  <c r="E55" i="8"/>
  <c r="U41" i="8"/>
  <c r="G18" i="8"/>
  <c r="A50" i="8"/>
  <c r="Q61" i="8"/>
  <c r="T70" i="8"/>
  <c r="S57" i="8"/>
  <c r="B70" i="8"/>
  <c r="T45" i="8"/>
  <c r="H67" i="8"/>
  <c r="T77" i="8"/>
  <c r="K37" i="8"/>
  <c r="C77" i="8"/>
  <c r="T87" i="8"/>
  <c r="B97" i="8"/>
  <c r="P107" i="8"/>
  <c r="T115" i="8"/>
  <c r="F55" i="8"/>
  <c r="U72" i="8"/>
  <c r="G80" i="8"/>
  <c r="O86" i="8"/>
  <c r="Q92" i="8"/>
  <c r="P97" i="8"/>
  <c r="S102" i="8"/>
  <c r="U108" i="8"/>
  <c r="C114" i="8"/>
  <c r="B119" i="8"/>
  <c r="D125" i="8"/>
  <c r="G130" i="8"/>
  <c r="P67" i="8"/>
  <c r="N86" i="8"/>
  <c r="L96" i="8"/>
  <c r="R106" i="8"/>
  <c r="U118" i="8"/>
  <c r="R125" i="8"/>
  <c r="D132" i="8"/>
  <c r="F138" i="8"/>
  <c r="B12" i="8"/>
  <c r="R73" i="8"/>
  <c r="A89" i="8"/>
  <c r="T98" i="8"/>
  <c r="E109" i="8"/>
  <c r="L120" i="8"/>
  <c r="I127" i="8"/>
  <c r="H133" i="8"/>
  <c r="J139" i="8"/>
  <c r="M144" i="8"/>
  <c r="J147" i="8"/>
  <c r="K150" i="8"/>
  <c r="Q152" i="8"/>
  <c r="J155" i="8"/>
  <c r="K158" i="8"/>
  <c r="T14" i="8"/>
  <c r="O75" i="8"/>
  <c r="F90" i="8"/>
  <c r="I99" i="8"/>
  <c r="R110" i="8"/>
  <c r="N121" i="8"/>
  <c r="P127" i="8"/>
  <c r="U133" i="8"/>
  <c r="B140" i="8"/>
  <c r="D144" i="8"/>
  <c r="U147" i="8"/>
  <c r="B152" i="8"/>
  <c r="C155" i="8"/>
  <c r="T158" i="8"/>
  <c r="I162" i="8"/>
  <c r="O164" i="8"/>
  <c r="H167" i="8"/>
  <c r="I170" i="8"/>
  <c r="O172" i="8"/>
  <c r="L175" i="8"/>
  <c r="M178" i="8"/>
  <c r="S180" i="8"/>
  <c r="I52" i="8"/>
  <c r="S80" i="8"/>
  <c r="O33" i="8"/>
  <c r="D76" i="8"/>
  <c r="N90" i="8"/>
  <c r="Q99" i="8"/>
  <c r="E111" i="8"/>
  <c r="S121" i="8"/>
  <c r="U127" i="8"/>
  <c r="L134" i="8"/>
  <c r="N140" i="8"/>
  <c r="L144" i="8"/>
  <c r="C148" i="8"/>
  <c r="D152" i="8"/>
  <c r="E155" i="8"/>
  <c r="A159" i="8"/>
  <c r="K162" i="8"/>
  <c r="Q164" i="8"/>
  <c r="N167" i="8"/>
  <c r="O170" i="8"/>
  <c r="U172" i="8"/>
  <c r="N175" i="8"/>
  <c r="O178" i="8"/>
  <c r="U180" i="8"/>
  <c r="J55" i="8"/>
  <c r="I81" i="8"/>
  <c r="K91" i="8"/>
  <c r="T102" i="8"/>
  <c r="C115" i="8"/>
  <c r="J122" i="8"/>
  <c r="M129" i="8"/>
  <c r="C136" i="8"/>
  <c r="O140" i="8"/>
  <c r="I145" i="8"/>
  <c r="J149" i="8"/>
  <c r="K152" i="8"/>
  <c r="G156" i="8"/>
  <c r="H160" i="8"/>
  <c r="P162" i="8"/>
  <c r="I165" i="8"/>
  <c r="J168" i="8"/>
  <c r="P170" i="8"/>
  <c r="Q117" i="8"/>
  <c r="P139" i="8"/>
  <c r="B150" i="8"/>
  <c r="C161" i="8"/>
  <c r="F170" i="8"/>
  <c r="J174" i="8"/>
  <c r="K177" i="8"/>
  <c r="L180" i="8"/>
  <c r="A175" i="8"/>
  <c r="C181" i="8"/>
  <c r="P131" i="8"/>
  <c r="S151" i="8"/>
  <c r="J172" i="8"/>
  <c r="A177" i="8"/>
  <c r="C91" i="8"/>
  <c r="K115" i="8"/>
  <c r="K132" i="8"/>
  <c r="F144" i="8"/>
  <c r="H152" i="8"/>
  <c r="K160" i="8"/>
  <c r="N166" i="8"/>
  <c r="F172" i="8"/>
  <c r="G175" i="8"/>
  <c r="H178" i="8"/>
  <c r="I181" i="8"/>
  <c r="A101" i="8"/>
  <c r="E123" i="8"/>
  <c r="J137" i="8"/>
  <c r="L147" i="8"/>
  <c r="O155" i="8"/>
  <c r="A163" i="8"/>
  <c r="C169" i="8"/>
  <c r="S173" i="8"/>
  <c r="E179" i="8"/>
  <c r="R104" i="8"/>
  <c r="G136" i="8"/>
  <c r="T154" i="8"/>
  <c r="J162" i="8"/>
  <c r="E173" i="8"/>
  <c r="J180" i="8"/>
  <c r="B6" i="8"/>
  <c r="K4" i="8"/>
  <c r="M27" i="8"/>
  <c r="G38" i="8"/>
  <c r="G37" i="8"/>
  <c r="K18" i="8"/>
  <c r="F46" i="8"/>
  <c r="Q17" i="8"/>
  <c r="A46" i="8"/>
  <c r="L31" i="8"/>
  <c r="B53" i="8"/>
  <c r="S63" i="8"/>
  <c r="N25" i="8"/>
  <c r="D60" i="8"/>
  <c r="H72" i="8"/>
  <c r="T57" i="8"/>
  <c r="C70" i="8"/>
  <c r="R79" i="8"/>
  <c r="L60" i="8"/>
  <c r="I79" i="8"/>
  <c r="A90" i="8"/>
  <c r="O100" i="8"/>
  <c r="N109" i="8"/>
  <c r="F117" i="8"/>
  <c r="G62" i="8"/>
  <c r="U74" i="8"/>
  <c r="M81" i="8"/>
  <c r="M88" i="8"/>
  <c r="P93" i="8"/>
  <c r="S98" i="8"/>
  <c r="U104" i="8"/>
  <c r="T109" i="8"/>
  <c r="B115" i="8"/>
  <c r="D121" i="8"/>
  <c r="G126" i="8"/>
  <c r="F131" i="8"/>
  <c r="T75" i="8"/>
  <c r="L88" i="8"/>
  <c r="R98" i="8"/>
  <c r="A111" i="8"/>
  <c r="F120" i="8"/>
  <c r="C127" i="8"/>
  <c r="F134" i="8"/>
  <c r="I139" i="8"/>
  <c r="R40" i="8"/>
  <c r="C79" i="8"/>
  <c r="T90" i="8"/>
  <c r="E101" i="8"/>
  <c r="I113" i="8"/>
  <c r="R121" i="8"/>
  <c r="O128" i="8"/>
  <c r="J135" i="8"/>
  <c r="M140" i="8"/>
  <c r="H145" i="8"/>
  <c r="I148" i="8"/>
  <c r="O150" i="8"/>
  <c r="L153" i="8"/>
  <c r="M156" i="8"/>
  <c r="S158" i="8"/>
  <c r="N51" i="8"/>
  <c r="P80" i="8"/>
  <c r="A91" i="8"/>
  <c r="J102" i="8"/>
  <c r="N114" i="8"/>
  <c r="D122" i="8"/>
  <c r="Q129" i="8"/>
  <c r="F136" i="8"/>
  <c r="R140" i="8"/>
  <c r="E145" i="8"/>
  <c r="F149" i="8"/>
  <c r="G152" i="8"/>
  <c r="C156" i="8"/>
  <c r="D160" i="8"/>
  <c r="M162" i="8"/>
  <c r="J165" i="8"/>
  <c r="K168" i="8"/>
  <c r="Q170" i="8"/>
  <c r="J173" i="8"/>
  <c r="K176" i="8"/>
  <c r="Q178" i="8"/>
  <c r="N181" i="8"/>
  <c r="J65" i="8"/>
  <c r="S81" i="8"/>
  <c r="B58" i="8"/>
  <c r="F82" i="8"/>
  <c r="D92" i="8"/>
  <c r="R102" i="8"/>
  <c r="A115" i="8"/>
  <c r="I122" i="8"/>
  <c r="A130" i="8"/>
  <c r="J136" i="8"/>
  <c r="A141" i="8"/>
  <c r="M145" i="8"/>
  <c r="N149" i="8"/>
  <c r="O152" i="8"/>
  <c r="F156" i="8"/>
  <c r="G160" i="8"/>
  <c r="O162" i="8"/>
  <c r="L165" i="8"/>
  <c r="M168" i="8"/>
  <c r="S170" i="8"/>
  <c r="P173" i="8"/>
  <c r="Q176" i="8"/>
  <c r="B179" i="8"/>
  <c r="P181" i="8"/>
  <c r="J66" i="8"/>
  <c r="I82" i="8"/>
  <c r="L94" i="8"/>
  <c r="P106" i="8"/>
  <c r="S115" i="8"/>
  <c r="K124" i="8"/>
  <c r="G132" i="8"/>
  <c r="S136" i="8"/>
  <c r="E142" i="8"/>
  <c r="N146" i="8"/>
  <c r="O149" i="8"/>
  <c r="K153" i="8"/>
  <c r="M157" i="8"/>
  <c r="N160" i="8"/>
  <c r="K163" i="8"/>
  <c r="L166" i="8"/>
  <c r="R168" i="8"/>
  <c r="K171" i="8"/>
  <c r="F126" i="8"/>
  <c r="F141" i="8"/>
  <c r="C153" i="8"/>
  <c r="D164" i="8"/>
  <c r="A171" i="8"/>
  <c r="M175" i="8"/>
  <c r="N178" i="8"/>
  <c r="O181" i="8"/>
  <c r="G177" i="8"/>
  <c r="N92" i="8"/>
  <c r="S140" i="8"/>
  <c r="G169" i="8"/>
  <c r="U173" i="8"/>
  <c r="G179" i="8"/>
  <c r="F100" i="8"/>
  <c r="P122" i="8"/>
  <c r="B137" i="8"/>
  <c r="G147" i="8"/>
  <c r="I155" i="8"/>
  <c r="R162" i="8"/>
  <c r="T168" i="8"/>
  <c r="I173" i="8"/>
  <c r="J176" i="8"/>
  <c r="K179" i="8"/>
  <c r="L182" i="8"/>
  <c r="D110" i="8"/>
  <c r="G129" i="8"/>
  <c r="A142" i="8"/>
  <c r="M150" i="8"/>
  <c r="P158" i="8"/>
  <c r="G165" i="8"/>
  <c r="I171" i="8"/>
  <c r="I175" i="8"/>
  <c r="K181" i="8"/>
  <c r="A117" i="8"/>
  <c r="P144" i="8"/>
  <c r="U157" i="8"/>
  <c r="P164" i="8"/>
  <c r="N176" i="8"/>
  <c r="P182" i="8"/>
  <c r="D1" i="7"/>
  <c r="E4" i="7"/>
  <c r="F7" i="7"/>
  <c r="G10" i="7"/>
  <c r="H13" i="7"/>
  <c r="I16" i="7"/>
  <c r="B4" i="7"/>
  <c r="C8" i="7"/>
  <c r="D12" i="7"/>
  <c r="U1" i="7"/>
  <c r="A6" i="7"/>
  <c r="B10" i="7"/>
  <c r="D14" i="7"/>
  <c r="T17" i="7"/>
  <c r="U20" i="7"/>
  <c r="D8" i="7"/>
  <c r="U15" i="7"/>
  <c r="G20" i="7"/>
  <c r="E5" i="7"/>
  <c r="G13" i="7"/>
  <c r="R18" i="7"/>
  <c r="K22" i="7"/>
  <c r="I4" i="7"/>
  <c r="I8" i="7"/>
  <c r="I12" i="7"/>
  <c r="M16" i="7"/>
  <c r="M5" i="7"/>
  <c r="T10" i="7"/>
  <c r="E2" i="7"/>
  <c r="L7" i="7"/>
  <c r="S12" i="7"/>
  <c r="C18" i="7"/>
  <c r="C3" i="7"/>
  <c r="Q13" i="7"/>
  <c r="L20" i="7"/>
  <c r="F8" i="7"/>
  <c r="M17" i="7"/>
  <c r="O22" i="7"/>
  <c r="P25" i="7"/>
  <c r="I5" i="7"/>
  <c r="T18" i="7"/>
  <c r="H24" i="7"/>
  <c r="G28" i="7"/>
  <c r="H31" i="7"/>
  <c r="I34" i="7"/>
  <c r="J37" i="7"/>
  <c r="K40" i="7"/>
  <c r="L43" i="7"/>
  <c r="M46" i="7"/>
  <c r="N49" i="7"/>
  <c r="L11" i="7"/>
  <c r="R21" i="7"/>
  <c r="U25" i="7"/>
  <c r="K29" i="7"/>
  <c r="L32" i="7"/>
  <c r="M35" i="7"/>
  <c r="N38" i="7"/>
  <c r="O41" i="7"/>
  <c r="P44" i="7"/>
  <c r="Q47" i="7"/>
  <c r="R1" i="7"/>
  <c r="K23" i="7"/>
  <c r="O30" i="7"/>
  <c r="Q36" i="7"/>
  <c r="S2" i="7"/>
  <c r="E8" i="7"/>
  <c r="P13" i="7"/>
  <c r="L3" i="7"/>
  <c r="N10" i="7"/>
  <c r="P3" i="7"/>
  <c r="R10" i="7"/>
  <c r="P17" i="7"/>
  <c r="N6" i="7"/>
  <c r="L18" i="7"/>
  <c r="P7" i="7"/>
  <c r="H19" i="7"/>
  <c r="M24" i="7"/>
  <c r="H4" i="7"/>
  <c r="I21" i="7"/>
  <c r="T26" i="7"/>
  <c r="D31" i="7"/>
  <c r="H35" i="7"/>
  <c r="H39" i="7"/>
  <c r="H43" i="7"/>
  <c r="L47" i="7"/>
  <c r="T1" i="7"/>
  <c r="P5" i="7"/>
  <c r="L9" i="7"/>
  <c r="C14" i="7"/>
  <c r="A2" i="7"/>
  <c r="C7" i="7"/>
  <c r="E13" i="7"/>
  <c r="U3" i="7"/>
  <c r="B9" i="7"/>
  <c r="D15" i="7"/>
  <c r="J19" i="7"/>
  <c r="D6" i="7"/>
  <c r="F17" i="7"/>
  <c r="C1" i="7"/>
  <c r="G11" i="7"/>
  <c r="S19" i="7"/>
  <c r="G2" i="7"/>
  <c r="J7" i="7"/>
  <c r="L13" i="7"/>
  <c r="Q2" i="7"/>
  <c r="N9" i="7"/>
  <c r="K3" i="7"/>
  <c r="H10" i="7"/>
  <c r="T16" i="7"/>
  <c r="N5" i="7"/>
  <c r="Q17" i="7"/>
  <c r="O5" i="7"/>
  <c r="C19" i="7"/>
  <c r="E24" i="7"/>
  <c r="G1" i="7"/>
  <c r="T20" i="7"/>
  <c r="I26" i="7"/>
  <c r="M30" i="7"/>
  <c r="D35" i="7"/>
  <c r="U38" i="7"/>
  <c r="Q42" i="7"/>
  <c r="H47" i="7"/>
  <c r="I3" i="7"/>
  <c r="U19" i="7"/>
  <c r="U26" i="7"/>
  <c r="A31" i="7"/>
  <c r="R34" i="7"/>
  <c r="I39" i="7"/>
  <c r="E43" i="7"/>
  <c r="A47" i="7"/>
  <c r="U9" i="7"/>
  <c r="L27" i="7"/>
  <c r="F35" i="7"/>
  <c r="A4" i="7"/>
  <c r="S10" i="7"/>
  <c r="Q1" i="7"/>
  <c r="O12" i="7"/>
  <c r="G7" i="7"/>
  <c r="J16" i="7"/>
  <c r="O9" i="7"/>
  <c r="S21" i="7"/>
  <c r="G17" i="7"/>
  <c r="L25" i="7"/>
  <c r="K15" i="7"/>
  <c r="N25" i="7"/>
  <c r="G32" i="7"/>
  <c r="F37" i="7"/>
  <c r="I42" i="7"/>
  <c r="K48" i="7"/>
  <c r="L10" i="7"/>
  <c r="D23" i="7"/>
  <c r="H28" i="7"/>
  <c r="H32" i="7"/>
  <c r="L36" i="7"/>
  <c r="L40" i="7"/>
  <c r="L44" i="7"/>
  <c r="P48" i="7"/>
  <c r="D19" i="7"/>
  <c r="G30" i="7"/>
  <c r="O38" i="7"/>
  <c r="D45" i="7"/>
  <c r="U50" i="7"/>
  <c r="A54" i="7"/>
  <c r="B57" i="7"/>
  <c r="C60" i="7"/>
  <c r="D63" i="7"/>
  <c r="E66" i="7"/>
  <c r="F21" i="7"/>
  <c r="E29" i="7"/>
  <c r="G35" i="7"/>
  <c r="I41" i="7"/>
  <c r="K47" i="7"/>
  <c r="D52" i="7"/>
  <c r="E55" i="7"/>
  <c r="F58" i="7"/>
  <c r="G61" i="7"/>
  <c r="H64" i="7"/>
  <c r="I67" i="7"/>
  <c r="J70" i="7"/>
  <c r="P23" i="7"/>
  <c r="U36" i="7"/>
  <c r="D49" i="7"/>
  <c r="A56" i="7"/>
  <c r="C62" i="7"/>
  <c r="P67" i="7"/>
  <c r="R71" i="7"/>
  <c r="S74" i="7"/>
  <c r="T77" i="7"/>
  <c r="U80" i="7"/>
  <c r="A84" i="7"/>
  <c r="B87" i="7"/>
  <c r="C90" i="7"/>
  <c r="D93" i="7"/>
  <c r="E96" i="7"/>
  <c r="Q60" i="7"/>
  <c r="O2" i="7"/>
  <c r="K6" i="7"/>
  <c r="B11" i="7"/>
  <c r="S14" i="7"/>
  <c r="A3" i="7"/>
  <c r="C9" i="7"/>
  <c r="E14" i="7"/>
  <c r="A5" i="7"/>
  <c r="C11" i="7"/>
  <c r="D16" i="7"/>
  <c r="E20" i="7"/>
  <c r="E10" i="7"/>
  <c r="F18" i="7"/>
  <c r="D3" i="7"/>
  <c r="H15" i="7"/>
  <c r="S20" i="7"/>
  <c r="F3" i="7"/>
  <c r="H9" i="7"/>
  <c r="K14" i="7"/>
  <c r="G4" i="7"/>
  <c r="J12" i="7"/>
  <c r="P4" i="7"/>
  <c r="M11" i="7"/>
  <c r="B19" i="7"/>
  <c r="O8" i="7"/>
  <c r="A19" i="7"/>
  <c r="Q10" i="7"/>
  <c r="H20" i="7"/>
  <c r="U24" i="7"/>
  <c r="J9" i="7"/>
  <c r="H22" i="7"/>
  <c r="I27" i="7"/>
  <c r="C32" i="7"/>
  <c r="T35" i="7"/>
  <c r="P39" i="7"/>
  <c r="G44" i="7"/>
  <c r="C48" i="7"/>
  <c r="K7" i="7"/>
  <c r="T22" i="7"/>
  <c r="U27" i="7"/>
  <c r="Q31" i="7"/>
  <c r="H36" i="7"/>
  <c r="D40" i="7"/>
  <c r="U43" i="7"/>
  <c r="L48" i="7"/>
  <c r="C17" i="7"/>
  <c r="D29" i="7"/>
  <c r="G38" i="7"/>
  <c r="L5" i="7"/>
  <c r="E12" i="7"/>
  <c r="G5" i="7"/>
  <c r="J14" i="7"/>
  <c r="G9" i="7"/>
  <c r="F19" i="7"/>
  <c r="F13" i="7"/>
  <c r="D4" i="7"/>
  <c r="C21" i="7"/>
  <c r="O26" i="7"/>
  <c r="I18" i="7"/>
  <c r="C28" i="7"/>
  <c r="F33" i="7"/>
  <c r="I38" i="7"/>
  <c r="K44" i="7"/>
  <c r="J49" i="7"/>
  <c r="F16" i="7"/>
  <c r="J24" i="7"/>
  <c r="G29" i="7"/>
  <c r="K33" i="7"/>
  <c r="K37" i="7"/>
  <c r="K41" i="7"/>
  <c r="O45" i="7"/>
  <c r="O49" i="7"/>
  <c r="U22" i="7"/>
  <c r="M32" i="7"/>
  <c r="M40" i="7"/>
  <c r="O46" i="7"/>
  <c r="P51" i="7"/>
  <c r="Q54" i="7"/>
  <c r="R57" i="7"/>
  <c r="S60" i="7"/>
  <c r="T63" i="7"/>
  <c r="S1" i="7"/>
  <c r="L23" i="7"/>
  <c r="P30" i="7"/>
  <c r="R36" i="7"/>
  <c r="U4" i="7"/>
  <c r="M12" i="7"/>
  <c r="B6" i="7"/>
  <c r="U2" i="7"/>
  <c r="C13" i="7"/>
  <c r="C4" i="7"/>
  <c r="G21" i="7"/>
  <c r="R17" i="7"/>
  <c r="G6" i="7"/>
  <c r="K1" i="7"/>
  <c r="U14" i="7"/>
  <c r="O15" i="7"/>
  <c r="G16" i="7"/>
  <c r="B16" i="7"/>
  <c r="F27" i="7"/>
  <c r="I25" i="7"/>
  <c r="N33" i="7"/>
  <c r="A42" i="7"/>
  <c r="I50" i="7"/>
  <c r="T24" i="7"/>
  <c r="B34" i="7"/>
  <c r="J42" i="7"/>
  <c r="B50" i="7"/>
  <c r="P33" i="7"/>
  <c r="P9" i="7"/>
  <c r="S8" i="7"/>
  <c r="N14" i="7"/>
  <c r="B20" i="7"/>
  <c r="N23" i="7"/>
  <c r="C24" i="7"/>
  <c r="G36" i="7"/>
  <c r="I46" i="7"/>
  <c r="J21" i="7"/>
  <c r="I31" i="7"/>
  <c r="M39" i="7"/>
  <c r="M47" i="7"/>
  <c r="I28" i="7"/>
  <c r="N43" i="7"/>
  <c r="F53" i="7"/>
  <c r="H59" i="7"/>
  <c r="J65" i="7"/>
  <c r="M27" i="7"/>
  <c r="S39" i="7"/>
  <c r="A49" i="7"/>
  <c r="O53" i="7"/>
  <c r="K57" i="7"/>
  <c r="B62" i="7"/>
  <c r="S65" i="7"/>
  <c r="O69" i="7"/>
  <c r="Q27" i="7"/>
  <c r="B43" i="7"/>
  <c r="K54" i="7"/>
  <c r="N63" i="7"/>
  <c r="Q69" i="7"/>
  <c r="C74" i="7"/>
  <c r="O78" i="7"/>
  <c r="K82" i="7"/>
  <c r="G86" i="7"/>
  <c r="S90" i="7"/>
  <c r="O94" i="7"/>
  <c r="P57" i="7"/>
  <c r="T70" i="7"/>
  <c r="F77" i="7"/>
  <c r="H83" i="7"/>
  <c r="D30" i="7"/>
  <c r="H42" i="7"/>
  <c r="N52" i="7"/>
  <c r="P58" i="7"/>
  <c r="R64" i="7"/>
  <c r="M69" i="7"/>
  <c r="E73" i="7"/>
  <c r="F76" i="7"/>
  <c r="G79" i="7"/>
  <c r="H82" i="7"/>
  <c r="I85" i="7"/>
  <c r="J88" i="7"/>
  <c r="K91" i="7"/>
  <c r="L94" i="7"/>
  <c r="N18" i="7"/>
  <c r="N3" i="7"/>
  <c r="O10" i="7"/>
  <c r="F2" i="7"/>
  <c r="O11" i="7"/>
  <c r="Q6" i="7"/>
  <c r="O16" i="7"/>
  <c r="O7" i="7"/>
  <c r="K21" i="7"/>
  <c r="B18" i="7"/>
  <c r="D25" i="7"/>
  <c r="L14" i="7"/>
  <c r="S25" i="7"/>
  <c r="P31" i="7"/>
  <c r="B37" i="7"/>
  <c r="M42" i="7"/>
  <c r="T47" i="7"/>
  <c r="M14" i="7"/>
  <c r="E26" i="7"/>
  <c r="U31" i="7"/>
  <c r="G37" i="7"/>
  <c r="R42" i="7"/>
  <c r="D48" i="7"/>
  <c r="J22" i="7"/>
  <c r="S34" i="7"/>
  <c r="I44" i="7"/>
  <c r="L51" i="7"/>
  <c r="P55" i="7"/>
  <c r="P59" i="7"/>
  <c r="P63" i="7"/>
  <c r="B12" i="7"/>
  <c r="J28" i="7"/>
  <c r="J36" i="7"/>
  <c r="R44" i="7"/>
  <c r="Q51" i="7"/>
  <c r="Q55" i="7"/>
  <c r="U59" i="7"/>
  <c r="U63" i="7"/>
  <c r="U67" i="7"/>
  <c r="T6" i="7"/>
  <c r="J35" i="7"/>
  <c r="B51" i="7"/>
  <c r="J59" i="7"/>
  <c r="F67" i="7"/>
  <c r="I72" i="7"/>
  <c r="M76" i="7"/>
  <c r="M80" i="7"/>
  <c r="M84" i="7"/>
  <c r="Q88" i="7"/>
  <c r="A8" i="7"/>
  <c r="N15" i="7"/>
  <c r="D10" i="7"/>
  <c r="A7" i="7"/>
  <c r="D17" i="7"/>
  <c r="F12" i="7"/>
  <c r="E7" i="7"/>
  <c r="P21" i="7"/>
  <c r="K10" i="7"/>
  <c r="R6" i="7"/>
  <c r="F6" i="7"/>
  <c r="A20" i="7"/>
  <c r="O21" i="7"/>
  <c r="L21" i="7"/>
  <c r="K13" i="7"/>
  <c r="B29" i="7"/>
  <c r="O36" i="7"/>
  <c r="B45" i="7"/>
  <c r="L15" i="7"/>
  <c r="P28" i="7"/>
  <c r="C37" i="7"/>
  <c r="K45" i="7"/>
  <c r="E21" i="7"/>
  <c r="R39" i="7"/>
  <c r="B15" i="7"/>
  <c r="O1" i="7"/>
  <c r="M20" i="7"/>
  <c r="Q11" i="7"/>
  <c r="N27" i="7"/>
  <c r="F29" i="7"/>
  <c r="G40" i="7"/>
  <c r="M50" i="7"/>
  <c r="O25" i="7"/>
  <c r="J34" i="7"/>
  <c r="N42" i="7"/>
  <c r="N50" i="7"/>
  <c r="K34" i="7"/>
  <c r="E48" i="7"/>
  <c r="L55" i="7"/>
  <c r="N61" i="7"/>
  <c r="A10" i="7"/>
  <c r="F32" i="7"/>
  <c r="T42" i="7"/>
  <c r="L50" i="7"/>
  <c r="J54" i="7"/>
  <c r="A59" i="7"/>
  <c r="R62" i="7"/>
  <c r="N66" i="7"/>
  <c r="E71" i="7"/>
  <c r="S30" i="7"/>
  <c r="C46" i="7"/>
  <c r="L57" i="7"/>
  <c r="D65" i="7"/>
  <c r="Q70" i="7"/>
  <c r="N75" i="7"/>
  <c r="J79" i="7"/>
  <c r="F83" i="7"/>
  <c r="R87" i="7"/>
  <c r="N91" i="7"/>
  <c r="J95" i="7"/>
  <c r="R63" i="7"/>
  <c r="O72" i="7"/>
  <c r="Q78" i="7"/>
  <c r="C15" i="7"/>
  <c r="E33" i="7"/>
  <c r="I45" i="7"/>
  <c r="D54" i="7"/>
  <c r="F60" i="7"/>
  <c r="H66" i="7"/>
  <c r="M70" i="7"/>
  <c r="U73" i="7"/>
  <c r="A77" i="7"/>
  <c r="B80" i="7"/>
  <c r="C83" i="7"/>
  <c r="D86" i="7"/>
  <c r="E89" i="7"/>
  <c r="F92" i="7"/>
  <c r="G95" i="7"/>
  <c r="F24" i="7"/>
  <c r="D5" i="7"/>
  <c r="Q12" i="7"/>
  <c r="L4" i="7"/>
  <c r="U13" i="7"/>
  <c r="M9" i="7"/>
  <c r="K18" i="7"/>
  <c r="J3" i="7"/>
  <c r="B5" i="7"/>
  <c r="C12" i="7"/>
  <c r="G19" i="7"/>
  <c r="H5" i="7"/>
  <c r="O13" i="7"/>
  <c r="E11" i="7"/>
  <c r="K26" i="7"/>
  <c r="S32" i="7"/>
  <c r="S48" i="7"/>
  <c r="G33" i="7"/>
  <c r="G49" i="7"/>
  <c r="S6" i="7"/>
  <c r="N12" i="7"/>
  <c r="G22" i="7"/>
  <c r="E34" i="7"/>
  <c r="U18" i="7"/>
  <c r="J38" i="7"/>
  <c r="A26" i="7"/>
  <c r="K52" i="7"/>
  <c r="O64" i="7"/>
  <c r="H38" i="7"/>
  <c r="T52" i="7"/>
  <c r="L60" i="7"/>
  <c r="T68" i="7"/>
  <c r="A40" i="7"/>
  <c r="M60" i="7"/>
  <c r="H73" i="7"/>
  <c r="P81" i="7"/>
  <c r="H89" i="7"/>
  <c r="O54" i="7"/>
  <c r="P75" i="7"/>
  <c r="R26" i="7"/>
  <c r="C51" i="7"/>
  <c r="G63" i="7"/>
  <c r="J72" i="7"/>
  <c r="L78" i="7"/>
  <c r="N84" i="7"/>
  <c r="P90" i="7"/>
  <c r="R96" i="7"/>
  <c r="U8" i="7"/>
  <c r="I9" i="7"/>
  <c r="S13" i="7"/>
  <c r="A17" i="7"/>
  <c r="H14" i="7"/>
  <c r="G26" i="7"/>
  <c r="B22" i="7"/>
  <c r="I30" i="7"/>
  <c r="M38" i="7"/>
  <c r="F45" i="7"/>
  <c r="K8" i="7"/>
  <c r="P27" i="7"/>
  <c r="N34" i="7"/>
  <c r="G41" i="7"/>
  <c r="K49" i="7"/>
  <c r="L29" i="7"/>
  <c r="K42" i="7"/>
  <c r="O52" i="7"/>
  <c r="N57" i="7"/>
  <c r="Q62" i="7"/>
  <c r="E19" i="7"/>
  <c r="N32" i="7"/>
  <c r="L42" i="7"/>
  <c r="P52" i="7"/>
  <c r="S57" i="7"/>
  <c r="A63" i="7"/>
  <c r="C69" i="7"/>
  <c r="Q26" i="7"/>
  <c r="N47" i="7"/>
  <c r="H61" i="7"/>
  <c r="A70" i="7"/>
  <c r="J75" i="7"/>
  <c r="L81" i="7"/>
  <c r="O86" i="7"/>
  <c r="R91" i="7"/>
  <c r="R95" i="7"/>
  <c r="B63" i="7"/>
  <c r="M74" i="7"/>
  <c r="M82" i="7"/>
  <c r="J32" i="7"/>
  <c r="E49" i="7"/>
  <c r="U57" i="7"/>
  <c r="U65" i="7"/>
  <c r="S71" i="7"/>
  <c r="S75" i="7"/>
  <c r="S79" i="7"/>
  <c r="B84" i="7"/>
  <c r="B88" i="7"/>
  <c r="B92" i="7"/>
  <c r="F96" i="7"/>
  <c r="A32" i="7"/>
  <c r="E44" i="7"/>
  <c r="G54" i="7"/>
  <c r="K66" i="7"/>
  <c r="A74" i="7"/>
  <c r="C80" i="7"/>
  <c r="J40" i="7"/>
  <c r="U68" i="7"/>
  <c r="S81" i="7"/>
  <c r="P88" i="7"/>
  <c r="R94" i="7"/>
  <c r="J90" i="7"/>
  <c r="J60" i="7"/>
  <c r="A9" i="7"/>
  <c r="O59" i="7"/>
  <c r="P76" i="7"/>
  <c r="E86" i="7"/>
  <c r="G92" i="7"/>
  <c r="Q29" i="7"/>
  <c r="N64" i="7"/>
  <c r="U79" i="7"/>
  <c r="H92" i="7"/>
  <c r="U61" i="7"/>
  <c r="I86" i="7"/>
  <c r="K92" i="7"/>
  <c r="M4" i="7"/>
  <c r="T13" i="7"/>
  <c r="S9" i="7"/>
  <c r="G8" i="7"/>
  <c r="R19" i="7"/>
  <c r="Q19" i="7"/>
  <c r="M18" i="7"/>
  <c r="J27" i="7"/>
  <c r="N24" i="7"/>
  <c r="K32" i="7"/>
  <c r="L39" i="7"/>
  <c r="U46" i="7"/>
  <c r="J17" i="7"/>
  <c r="T28" i="7"/>
  <c r="D36" i="7"/>
  <c r="I43" i="7"/>
  <c r="J50" i="7"/>
  <c r="U32" i="7"/>
  <c r="L45" i="7"/>
  <c r="J53" i="7"/>
  <c r="U58" i="7"/>
  <c r="G64" i="7"/>
  <c r="L22" i="7"/>
  <c r="T34" i="7"/>
  <c r="M45" i="7"/>
  <c r="K53" i="7"/>
  <c r="E59" i="7"/>
  <c r="L64" i="7"/>
  <c r="S69" i="7"/>
  <c r="I32" i="7"/>
  <c r="E52" i="7"/>
  <c r="S62" i="7"/>
  <c r="L71" i="7"/>
  <c r="U76" i="7"/>
  <c r="G82" i="7"/>
  <c r="A88" i="7"/>
  <c r="H93" i="7"/>
  <c r="K58" i="7"/>
  <c r="U74" i="7"/>
  <c r="P19" i="7"/>
  <c r="S43" i="7"/>
  <c r="H58" i="7"/>
  <c r="G68" i="7"/>
  <c r="L74" i="7"/>
  <c r="F80" i="7"/>
  <c r="M85" i="7"/>
  <c r="T90" i="7"/>
  <c r="J96" i="7"/>
  <c r="M36" i="7"/>
  <c r="A52" i="7"/>
  <c r="C67" i="7"/>
  <c r="G76" i="7"/>
  <c r="G24" i="7"/>
  <c r="U69" i="7"/>
  <c r="T84" i="7"/>
  <c r="R11" i="7"/>
  <c r="E15" i="7"/>
  <c r="B2" i="7"/>
  <c r="P16" i="7"/>
  <c r="J15" i="7"/>
  <c r="I14" i="7"/>
  <c r="R13" i="7"/>
  <c r="H23" i="7"/>
  <c r="F41" i="7"/>
  <c r="T23" i="7"/>
  <c r="T40" i="7"/>
  <c r="E32" i="7"/>
  <c r="H7" i="7"/>
  <c r="N16" i="7"/>
  <c r="R22" i="7"/>
  <c r="J45" i="7"/>
  <c r="J30" i="7"/>
  <c r="N46" i="7"/>
  <c r="C42" i="7"/>
  <c r="M58" i="7"/>
  <c r="M25" i="7"/>
  <c r="U45" i="7"/>
  <c r="P56" i="7"/>
  <c r="C65" i="7"/>
  <c r="N17" i="7"/>
  <c r="U52" i="7"/>
  <c r="Q68" i="7"/>
  <c r="D77" i="7"/>
  <c r="L85" i="7"/>
  <c r="T93" i="7"/>
  <c r="S68" i="7"/>
  <c r="R81" i="7"/>
  <c r="G39" i="7"/>
  <c r="E57" i="7"/>
  <c r="M68" i="7"/>
  <c r="K75" i="7"/>
  <c r="M81" i="7"/>
  <c r="O87" i="7"/>
  <c r="Q93" i="7"/>
  <c r="P1" i="7"/>
  <c r="A16" i="7"/>
  <c r="K4" i="7"/>
  <c r="M3" i="7"/>
  <c r="O4" i="7"/>
  <c r="C22" i="7"/>
  <c r="I7" i="7"/>
  <c r="O27" i="7"/>
  <c r="M34" i="7"/>
  <c r="B41" i="7"/>
  <c r="F49" i="7"/>
  <c r="I22" i="7"/>
  <c r="N30" i="7"/>
  <c r="R38" i="7"/>
  <c r="G45" i="7"/>
  <c r="Q15" i="7"/>
  <c r="L37" i="7"/>
  <c r="M48" i="7"/>
  <c r="M54" i="7"/>
  <c r="O60" i="7"/>
  <c r="R65" i="7"/>
  <c r="B26" i="7"/>
  <c r="P38" i="7"/>
  <c r="N48" i="7"/>
  <c r="R54" i="7"/>
  <c r="T60" i="7"/>
  <c r="B66" i="7"/>
  <c r="A71" i="7"/>
  <c r="F39" i="7"/>
  <c r="F55" i="7"/>
  <c r="L65" i="7"/>
  <c r="L73" i="7"/>
  <c r="K78" i="7"/>
  <c r="N83" i="7"/>
  <c r="P89" i="7"/>
  <c r="P93" i="7"/>
  <c r="J55" i="7"/>
  <c r="T69" i="7"/>
  <c r="I78" i="7"/>
  <c r="Q23" i="7"/>
  <c r="R40" i="7"/>
  <c r="Q53" i="7"/>
  <c r="D62" i="7"/>
  <c r="B69" i="7"/>
  <c r="Q73" i="7"/>
  <c r="U77" i="7"/>
  <c r="U81" i="7"/>
  <c r="U85" i="7"/>
  <c r="D90" i="7"/>
  <c r="D94" i="7"/>
  <c r="E23" i="7"/>
  <c r="C38" i="7"/>
  <c r="G50" i="7"/>
  <c r="I60" i="7"/>
  <c r="O70" i="7"/>
  <c r="B77" i="7"/>
  <c r="D83" i="7"/>
  <c r="Q57" i="7"/>
  <c r="Q75" i="7"/>
  <c r="O85" i="7"/>
  <c r="Q91" i="7"/>
  <c r="H84" i="7"/>
  <c r="D96" i="7"/>
  <c r="C77" i="7"/>
  <c r="F44" i="7"/>
  <c r="E70" i="7"/>
  <c r="R82" i="7"/>
  <c r="F89" i="7"/>
  <c r="H95" i="7"/>
  <c r="J52" i="7"/>
  <c r="C73" i="7"/>
  <c r="F86" i="7"/>
  <c r="L30" i="7"/>
  <c r="S77" i="7"/>
  <c r="J89" i="7"/>
  <c r="L95" i="7"/>
  <c r="D9" i="7"/>
  <c r="G3" i="7"/>
  <c r="J1" i="7"/>
  <c r="T14" i="7"/>
  <c r="P10" i="7"/>
  <c r="P8" i="7"/>
  <c r="A24" i="7"/>
  <c r="I17" i="7"/>
  <c r="O28" i="7"/>
  <c r="C36" i="7"/>
  <c r="D43" i="7"/>
  <c r="E50" i="7"/>
  <c r="O24" i="7"/>
  <c r="P32" i="7"/>
  <c r="Q39" i="7"/>
  <c r="E47" i="7"/>
  <c r="K24" i="7"/>
  <c r="J39" i="7"/>
  <c r="Q50" i="7"/>
  <c r="C56" i="7"/>
  <c r="J61" i="7"/>
  <c r="T3" i="7"/>
  <c r="M29" i="7"/>
  <c r="F40" i="7"/>
  <c r="A51" i="7"/>
  <c r="H56" i="7"/>
  <c r="O61" i="7"/>
  <c r="E67" i="7"/>
  <c r="A15" i="7"/>
  <c r="G42" i="7"/>
  <c r="T57" i="7"/>
  <c r="A68" i="7"/>
  <c r="G74" i="7"/>
  <c r="R79" i="7"/>
  <c r="D85" i="7"/>
  <c r="K90" i="7"/>
  <c r="A96" i="7"/>
  <c r="I68" i="7"/>
  <c r="T79" i="7"/>
  <c r="U33" i="7"/>
  <c r="A53" i="7"/>
  <c r="O63" i="7"/>
  <c r="B72" i="7"/>
  <c r="I77" i="7"/>
  <c r="P82" i="7"/>
  <c r="F88" i="7"/>
  <c r="M93" i="7"/>
  <c r="G27" i="7"/>
  <c r="U44" i="7"/>
  <c r="S58" i="7"/>
  <c r="C72" i="7"/>
  <c r="K80" i="7"/>
  <c r="P54" i="7"/>
  <c r="B78" i="7"/>
  <c r="C89" i="7"/>
  <c r="Q8" i="7"/>
  <c r="O18" i="7"/>
  <c r="J11" i="7"/>
  <c r="N2" i="7"/>
  <c r="E38" i="7"/>
  <c r="S37" i="7"/>
  <c r="E16" i="7"/>
  <c r="J10" i="7"/>
  <c r="E27" i="7"/>
  <c r="I36" i="7"/>
  <c r="E17" i="7"/>
  <c r="U55" i="7"/>
  <c r="R2" i="7"/>
  <c r="O66" i="7"/>
  <c r="Q84" i="7"/>
  <c r="S66" i="7"/>
  <c r="F36" i="7"/>
  <c r="L67" i="7"/>
  <c r="R80" i="7"/>
  <c r="A93" i="7"/>
  <c r="G14" i="7"/>
  <c r="I20" i="7"/>
  <c r="C20" i="7"/>
  <c r="S23" i="7"/>
  <c r="T39" i="7"/>
  <c r="K19" i="7"/>
  <c r="U35" i="7"/>
  <c r="S3" i="7"/>
  <c r="G46" i="7"/>
  <c r="Q58" i="7"/>
  <c r="A23" i="7"/>
  <c r="P46" i="7"/>
  <c r="R58" i="7"/>
  <c r="B70" i="7"/>
  <c r="H53" i="7"/>
  <c r="G71" i="7"/>
  <c r="O82" i="7"/>
  <c r="Q92" i="7"/>
  <c r="H67" i="7"/>
  <c r="A11" i="7"/>
  <c r="S51" i="7"/>
  <c r="R67" i="7"/>
  <c r="R76" i="7"/>
  <c r="A85" i="7"/>
  <c r="E93" i="7"/>
  <c r="B35" i="7"/>
  <c r="H57" i="7"/>
  <c r="L75" i="7"/>
  <c r="O51" i="7"/>
  <c r="D84" i="7"/>
  <c r="H96" i="7"/>
  <c r="P70" i="7"/>
  <c r="Q65" i="7"/>
  <c r="P87" i="7"/>
  <c r="U41" i="7"/>
  <c r="A83" i="7"/>
  <c r="P71" i="7"/>
  <c r="A94" i="7"/>
  <c r="Q16" i="7"/>
  <c r="H11" i="7"/>
  <c r="D2" i="7"/>
  <c r="J8" i="7"/>
  <c r="A34" i="7"/>
  <c r="O48" i="7"/>
  <c r="R30" i="7"/>
  <c r="C45" i="7"/>
  <c r="A36" i="7"/>
  <c r="U54" i="7"/>
  <c r="N65" i="7"/>
  <c r="M37" i="7"/>
  <c r="A55" i="7"/>
  <c r="O65" i="7"/>
  <c r="P37" i="7"/>
  <c r="T65" i="7"/>
  <c r="G78" i="7"/>
  <c r="D89" i="7"/>
  <c r="M64" i="7"/>
  <c r="S27" i="7"/>
  <c r="A61" i="7"/>
  <c r="B76" i="7"/>
  <c r="P86" i="7"/>
  <c r="O20" i="7"/>
  <c r="B55" i="7"/>
  <c r="E78" i="7"/>
  <c r="F74" i="7"/>
  <c r="T92" i="7"/>
  <c r="E91" i="7"/>
  <c r="B74" i="7"/>
  <c r="B8" i="7"/>
  <c r="H1" i="7"/>
  <c r="D21" i="7"/>
  <c r="R29" i="7"/>
  <c r="F30" i="7"/>
  <c r="L1" i="7"/>
  <c r="R14" i="7"/>
  <c r="J5" i="7"/>
  <c r="U11" i="7"/>
  <c r="I62" i="7"/>
  <c r="I51" i="7"/>
  <c r="D68" i="7"/>
  <c r="B59" i="7"/>
  <c r="E80" i="7"/>
  <c r="U96" i="7"/>
  <c r="Q22" i="7"/>
  <c r="Q61" i="7"/>
  <c r="Q77" i="7"/>
  <c r="U89" i="7"/>
  <c r="B7" i="7"/>
  <c r="S11" i="7"/>
  <c r="Q9" i="7"/>
  <c r="I19" i="7"/>
  <c r="P35" i="7"/>
  <c r="I1" i="7"/>
  <c r="C33" i="7"/>
  <c r="R46" i="7"/>
  <c r="E40" i="7"/>
  <c r="O56" i="7"/>
  <c r="Q66" i="7"/>
  <c r="N40" i="7"/>
  <c r="T56" i="7"/>
  <c r="A67" i="7"/>
  <c r="R43" i="7"/>
  <c r="K68" i="7"/>
  <c r="N79" i="7"/>
  <c r="O90" i="7"/>
  <c r="F59" i="7"/>
  <c r="O80" i="7"/>
  <c r="N44" i="7"/>
  <c r="B64" i="7"/>
  <c r="T74" i="7"/>
  <c r="T82" i="7"/>
  <c r="C91" i="7"/>
  <c r="U28" i="7"/>
  <c r="I52" i="7"/>
  <c r="K72" i="7"/>
  <c r="F28" i="7"/>
  <c r="R78" i="7"/>
  <c r="G93" i="7"/>
  <c r="Q45" i="7"/>
  <c r="M53" i="7"/>
  <c r="O84" i="7"/>
  <c r="S96" i="7"/>
  <c r="T76" i="7"/>
  <c r="R48" i="7"/>
  <c r="U90" i="7"/>
  <c r="N11" i="7"/>
  <c r="F5" i="7"/>
  <c r="M15" i="7"/>
  <c r="T25" i="7"/>
  <c r="Q30" i="7"/>
  <c r="S44" i="7"/>
  <c r="P26" i="7"/>
  <c r="S41" i="7"/>
  <c r="Q28" i="7"/>
  <c r="C52" i="7"/>
  <c r="U62" i="7"/>
  <c r="S31" i="7"/>
  <c r="H52" i="7"/>
  <c r="E63" i="7"/>
  <c r="Q25" i="7"/>
  <c r="E60" i="7"/>
  <c r="R75" i="7"/>
  <c r="K86" i="7"/>
  <c r="S50" i="7"/>
  <c r="U82" i="7"/>
  <c r="G55" i="7"/>
  <c r="I73" i="7"/>
  <c r="F84" i="7"/>
  <c r="T94" i="7"/>
  <c r="Q48" i="7"/>
  <c r="I74" i="7"/>
  <c r="H62" i="7"/>
  <c r="A91" i="7"/>
  <c r="A1" i="7"/>
  <c r="H8" i="7"/>
  <c r="R45" i="7"/>
  <c r="K5" i="7"/>
  <c r="I35" i="7"/>
  <c r="Q33" i="7"/>
  <c r="T33" i="7"/>
  <c r="M88" i="7"/>
  <c r="J48" i="7"/>
  <c r="S83" i="7"/>
  <c r="M6" i="7"/>
  <c r="R23" i="7"/>
  <c r="T43" i="7"/>
  <c r="U39" i="7"/>
  <c r="K50" i="7"/>
  <c r="H30" i="7"/>
  <c r="S61" i="7"/>
  <c r="D57" i="7"/>
  <c r="P85" i="7"/>
  <c r="G72" i="7"/>
  <c r="B56" i="7"/>
  <c r="T78" i="7"/>
  <c r="C95" i="7"/>
  <c r="J63" i="7"/>
  <c r="S63" i="7"/>
  <c r="I87" i="7"/>
  <c r="O73" i="7"/>
  <c r="L58" i="7"/>
  <c r="P83" i="7"/>
  <c r="H6" i="7"/>
  <c r="P15" i="7"/>
  <c r="R37" i="7"/>
  <c r="F34" i="7"/>
  <c r="S42" i="7"/>
  <c r="S15" i="7"/>
  <c r="O57" i="7"/>
  <c r="I48" i="7"/>
  <c r="D81" i="7"/>
  <c r="T71" i="7"/>
  <c r="P66" i="7"/>
  <c r="M89" i="7"/>
  <c r="O62" i="7"/>
  <c r="N82" i="7"/>
  <c r="N86" i="7"/>
  <c r="O81" i="7"/>
  <c r="E61" i="7"/>
  <c r="G81" i="7"/>
  <c r="I90" i="7"/>
  <c r="R32" i="7"/>
  <c r="K71" i="7"/>
  <c r="L88" i="7"/>
  <c r="A65" i="7"/>
  <c r="O88" i="7"/>
  <c r="O96" i="7"/>
  <c r="T9" i="7"/>
  <c r="Q3" i="7"/>
  <c r="P2" i="7"/>
  <c r="I15" i="7"/>
  <c r="P11" i="7"/>
  <c r="F10" i="7"/>
  <c r="I24" i="7"/>
  <c r="S17" i="7"/>
  <c r="J29" i="7"/>
  <c r="A38" i="7"/>
  <c r="N45" i="7"/>
  <c r="L12" i="7"/>
  <c r="K27" i="7"/>
  <c r="A35" i="7"/>
  <c r="B42" i="7"/>
  <c r="C49" i="7"/>
  <c r="T29" i="7"/>
  <c r="F43" i="7"/>
  <c r="G52" i="7"/>
  <c r="A58" i="7"/>
  <c r="H63" i="7"/>
  <c r="U12" i="7"/>
  <c r="L6" i="7"/>
  <c r="A18" i="7"/>
  <c r="S26" i="7"/>
  <c r="L31" i="7"/>
  <c r="O44" i="7"/>
  <c r="J26" i="7"/>
  <c r="C41" i="7"/>
  <c r="A28" i="7"/>
  <c r="T51" i="7"/>
  <c r="M62" i="7"/>
  <c r="B25" i="7"/>
  <c r="A41" i="7"/>
  <c r="C53" i="7"/>
  <c r="D60" i="7"/>
  <c r="M67" i="7"/>
  <c r="H29" i="7"/>
  <c r="C54" i="7"/>
  <c r="F68" i="7"/>
  <c r="E76" i="7"/>
  <c r="J83" i="7"/>
  <c r="B91" i="7"/>
  <c r="E56" i="7"/>
  <c r="S76" i="7"/>
  <c r="P34" i="7"/>
  <c r="R56" i="7"/>
  <c r="R69" i="7"/>
  <c r="M77" i="7"/>
  <c r="R84" i="7"/>
  <c r="S91" i="7"/>
  <c r="P29" i="7"/>
  <c r="F51" i="7"/>
  <c r="D69" i="7"/>
  <c r="S80" i="7"/>
  <c r="T66" i="7"/>
  <c r="J86" i="7"/>
  <c r="M83" i="7"/>
  <c r="O68" i="7"/>
  <c r="D58" i="7"/>
  <c r="B85" i="7"/>
  <c r="P95" i="7"/>
  <c r="K70" i="7"/>
  <c r="L2" i="7"/>
  <c r="N13" i="7"/>
  <c r="P6" i="7"/>
  <c r="C16" i="7"/>
  <c r="L35" i="7"/>
  <c r="R49" i="7"/>
  <c r="M31" i="7"/>
  <c r="B46" i="7"/>
  <c r="T37" i="7"/>
  <c r="H55" i="7"/>
  <c r="A66" i="7"/>
  <c r="C31" i="7"/>
  <c r="E45" i="7"/>
  <c r="I55" i="7"/>
  <c r="J62" i="7"/>
  <c r="K69" i="7"/>
  <c r="K38" i="7"/>
  <c r="O58" i="7"/>
  <c r="B71" i="7"/>
  <c r="S78" i="7"/>
  <c r="T85" i="7"/>
  <c r="U92" i="7"/>
  <c r="H65" i="7"/>
  <c r="J81" i="7"/>
  <c r="C43" i="7"/>
  <c r="I61" i="7"/>
  <c r="N72" i="7"/>
  <c r="O79" i="7"/>
  <c r="G87" i="7"/>
  <c r="H94" i="7"/>
  <c r="R35" i="7"/>
  <c r="R55" i="7"/>
  <c r="F73" i="7"/>
  <c r="P18" i="7"/>
  <c r="A75" i="7"/>
  <c r="S89" i="7"/>
  <c r="O89" i="7"/>
  <c r="C84" i="7"/>
  <c r="F71" i="7"/>
  <c r="C88" i="7"/>
  <c r="S35" i="7"/>
  <c r="J78" i="7"/>
  <c r="F15" i="7"/>
  <c r="B21" i="7"/>
  <c r="J33" i="7"/>
  <c r="L28" i="7"/>
  <c r="J31" i="7"/>
  <c r="C64" i="7"/>
  <c r="D42" i="7"/>
  <c r="C61" i="7"/>
  <c r="R5" i="7"/>
  <c r="R12" i="7"/>
  <c r="S36" i="7"/>
  <c r="O33" i="7"/>
  <c r="H41" i="7"/>
  <c r="M66" i="7"/>
  <c r="C47" i="7"/>
  <c r="I63" i="7"/>
  <c r="L41" i="7"/>
  <c r="E72" i="7"/>
  <c r="S86" i="7"/>
  <c r="S67" i="7"/>
  <c r="T46" i="7"/>
  <c r="M73" i="7"/>
  <c r="S87" i="7"/>
  <c r="S38" i="7"/>
  <c r="Q74" i="7"/>
  <c r="G77" i="7"/>
  <c r="P92" i="7"/>
  <c r="J74" i="7"/>
  <c r="A45" i="7"/>
  <c r="C6" i="7"/>
  <c r="D26" i="7"/>
  <c r="T7" i="7"/>
  <c r="F14" i="7"/>
  <c r="J23" i="7"/>
  <c r="F46" i="7"/>
  <c r="E30" i="7"/>
  <c r="P49" i="7"/>
  <c r="Q59" i="7"/>
  <c r="M72" i="7"/>
  <c r="E74" i="7"/>
  <c r="N71" i="7"/>
  <c r="B96" i="7"/>
  <c r="P12" i="7"/>
  <c r="S28" i="7"/>
  <c r="D24" i="7"/>
  <c r="L26" i="7"/>
  <c r="R61" i="7"/>
  <c r="R50" i="7"/>
  <c r="M21" i="7"/>
  <c r="K74" i="7"/>
  <c r="S94" i="7"/>
  <c r="N28" i="7"/>
  <c r="H70" i="7"/>
  <c r="C87" i="7"/>
  <c r="D41" i="7"/>
  <c r="M78" i="7"/>
  <c r="E87" i="7"/>
  <c r="E83" i="7"/>
  <c r="Q90" i="7"/>
  <c r="G89" i="7"/>
  <c r="C2" i="7"/>
  <c r="L17" i="7"/>
  <c r="Q21" i="7"/>
  <c r="K9" i="7"/>
  <c r="T48" i="7"/>
  <c r="J57" i="7"/>
  <c r="G43" i="7"/>
  <c r="L68" i="7"/>
  <c r="L69" i="7"/>
  <c r="A92" i="7"/>
  <c r="L38" i="7"/>
  <c r="P78" i="7"/>
  <c r="Q32" i="7"/>
  <c r="I82" i="7"/>
  <c r="E95" i="7"/>
  <c r="N36" i="7"/>
  <c r="D38" i="7"/>
  <c r="T72" i="7"/>
  <c r="M86" i="7"/>
  <c r="M94" i="7"/>
  <c r="A57" i="7"/>
  <c r="P80" i="7"/>
  <c r="G23" i="7"/>
  <c r="J82" i="7"/>
  <c r="S92" i="7"/>
  <c r="Q4" i="7"/>
  <c r="O14" i="7"/>
  <c r="I10" i="7"/>
  <c r="L8" i="7"/>
  <c r="Q20" i="7"/>
  <c r="R20" i="7"/>
  <c r="M19" i="7"/>
  <c r="H2" i="7"/>
  <c r="S24" i="7"/>
  <c r="O32" i="7"/>
  <c r="R41" i="7"/>
  <c r="B49" i="7"/>
  <c r="N22" i="7"/>
  <c r="E31" i="7"/>
  <c r="F38" i="7"/>
  <c r="S45" i="7"/>
  <c r="D20" i="7"/>
  <c r="D37" i="7"/>
  <c r="U48" i="7"/>
  <c r="D55" i="7"/>
  <c r="K60" i="7"/>
  <c r="B3" i="7"/>
  <c r="S7" i="7"/>
  <c r="S18" i="7"/>
  <c r="B17" i="7"/>
  <c r="C23" i="7"/>
  <c r="N37" i="7"/>
  <c r="J6" i="7"/>
  <c r="S33" i="7"/>
  <c r="H48" i="7"/>
  <c r="P41" i="7"/>
  <c r="F57" i="7"/>
  <c r="U5" i="7"/>
  <c r="I33" i="7"/>
  <c r="S47" i="7"/>
  <c r="L56" i="7"/>
  <c r="Q63" i="7"/>
  <c r="R70" i="7"/>
  <c r="M44" i="7"/>
  <c r="P61" i="7"/>
  <c r="Q72" i="7"/>
  <c r="A80" i="7"/>
  <c r="F87" i="7"/>
  <c r="G94" i="7"/>
  <c r="I69" i="7"/>
  <c r="U6" i="7"/>
  <c r="O47" i="7"/>
  <c r="J64" i="7"/>
  <c r="D74" i="7"/>
  <c r="E81" i="7"/>
  <c r="N88" i="7"/>
  <c r="O95" i="7"/>
  <c r="N39" i="7"/>
  <c r="N59" i="7"/>
  <c r="D75" i="7"/>
  <c r="I37" i="7"/>
  <c r="M79" i="7"/>
  <c r="D92" i="7"/>
  <c r="F94" i="7"/>
  <c r="G25" i="7"/>
  <c r="E75" i="7"/>
  <c r="A90" i="7"/>
  <c r="T50" i="7"/>
  <c r="M8" i="7"/>
  <c r="E1" i="7"/>
  <c r="E9" i="7"/>
  <c r="F23" i="7"/>
  <c r="K28" i="7"/>
  <c r="E42" i="7"/>
  <c r="I23" i="7"/>
  <c r="A39" i="7"/>
  <c r="U21" i="7"/>
  <c r="H49" i="7"/>
  <c r="B61" i="7"/>
  <c r="A22" i="7"/>
  <c r="U37" i="7"/>
  <c r="M51" i="7"/>
  <c r="N58" i="7"/>
  <c r="F66" i="7"/>
  <c r="P22" i="7"/>
  <c r="R51" i="7"/>
  <c r="G66" i="7"/>
  <c r="B75" i="7"/>
  <c r="C82" i="7"/>
  <c r="L89" i="7"/>
  <c r="M96" i="7"/>
  <c r="R73" i="7"/>
  <c r="I29" i="7"/>
  <c r="L54" i="7"/>
  <c r="B68" i="7"/>
  <c r="J76" i="7"/>
  <c r="K83" i="7"/>
  <c r="L90" i="7"/>
  <c r="E22" i="7"/>
  <c r="K46" i="7"/>
  <c r="P65" i="7"/>
  <c r="U78" i="7"/>
  <c r="G59" i="7"/>
  <c r="L84" i="7"/>
  <c r="M95" i="7"/>
  <c r="H54" i="7"/>
  <c r="H50" i="7"/>
  <c r="B82" i="7"/>
  <c r="J93" i="7"/>
  <c r="C63" i="7"/>
  <c r="B90" i="7"/>
  <c r="R9" i="7"/>
  <c r="H3" i="7"/>
  <c r="E46" i="7"/>
  <c r="A43" i="7"/>
  <c r="B53" i="7"/>
  <c r="B28" i="7"/>
  <c r="B54" i="7"/>
  <c r="H68" i="7"/>
  <c r="H17" i="7"/>
  <c r="J20" i="7"/>
  <c r="J4" i="7"/>
  <c r="F9" i="7"/>
  <c r="K25" i="7"/>
  <c r="G56" i="7"/>
  <c r="I76" i="7"/>
  <c r="P74" i="7"/>
  <c r="L19" i="7"/>
  <c r="C29" i="7"/>
  <c r="S64" i="7"/>
  <c r="N31" i="7"/>
  <c r="Q96" i="7"/>
  <c r="R72" i="7"/>
  <c r="F47" i="7"/>
  <c r="F90" i="7"/>
  <c r="R93" i="7"/>
  <c r="O6" i="7"/>
  <c r="N26" i="7"/>
  <c r="D18" i="7"/>
  <c r="F48" i="7"/>
  <c r="U72" i="7"/>
  <c r="U49" i="7"/>
  <c r="I40" i="7"/>
  <c r="D76" i="7"/>
  <c r="B52" i="7"/>
  <c r="K88" i="7"/>
  <c r="D66" i="7"/>
  <c r="P42" i="7"/>
  <c r="Q94" i="7"/>
  <c r="U16" i="7"/>
  <c r="H12" i="7"/>
  <c r="O3" i="7"/>
  <c r="K11" i="7"/>
  <c r="Q34" i="7"/>
  <c r="I2" i="7"/>
  <c r="T32" i="7"/>
  <c r="I47" i="7"/>
  <c r="U40" i="7"/>
  <c r="K56" i="7"/>
  <c r="R7" i="7"/>
  <c r="D7" i="7"/>
  <c r="T27" i="7"/>
  <c r="A21" i="7"/>
  <c r="A14" i="7"/>
  <c r="T59" i="7"/>
  <c r="E37" i="7"/>
  <c r="J58" i="7"/>
  <c r="O19" i="7"/>
  <c r="Q64" i="7"/>
  <c r="T81" i="7"/>
  <c r="I96" i="7"/>
  <c r="R25" i="7"/>
  <c r="G67" i="7"/>
  <c r="G83" i="7"/>
  <c r="K16" i="7"/>
  <c r="U64" i="7"/>
  <c r="F56" i="7"/>
  <c r="J94" i="7"/>
  <c r="G47" i="7"/>
  <c r="B93" i="7"/>
  <c r="D13" i="7"/>
  <c r="Q18" i="7"/>
  <c r="T31" i="7"/>
  <c r="D28" i="7"/>
  <c r="B31" i="7"/>
  <c r="L63" i="7"/>
  <c r="Q41" i="7"/>
  <c r="P60" i="7"/>
  <c r="C30" i="7"/>
  <c r="A69" i="7"/>
  <c r="E84" i="7"/>
  <c r="U56" i="7"/>
  <c r="K35" i="7"/>
  <c r="S70" i="7"/>
  <c r="E85" i="7"/>
  <c r="K30" i="7"/>
  <c r="D70" i="7"/>
  <c r="T67" i="7"/>
  <c r="C85" i="7"/>
  <c r="P62" i="7"/>
  <c r="C96" i="7"/>
  <c r="T5" i="7"/>
  <c r="C25" i="7"/>
  <c r="F50" i="7"/>
  <c r="O35" i="7"/>
  <c r="F11" i="7"/>
  <c r="A30" i="7"/>
  <c r="U47" i="7"/>
  <c r="E62" i="7"/>
  <c r="L52" i="7"/>
  <c r="N70" i="7"/>
  <c r="K67" i="7"/>
  <c r="G90" i="7"/>
  <c r="T2" i="7"/>
  <c r="H69" i="7"/>
  <c r="O91" i="7"/>
  <c r="C58" i="7"/>
  <c r="I65" i="7"/>
  <c r="L66" i="7"/>
  <c r="N89" i="7"/>
  <c r="A87" i="7"/>
  <c r="O40" i="7"/>
  <c r="L59" i="7"/>
  <c r="B58" i="7"/>
  <c r="M52" i="7"/>
  <c r="Q80" i="7"/>
  <c r="L61" i="7"/>
  <c r="T54" i="7"/>
  <c r="D82" i="7"/>
  <c r="L33" i="7"/>
  <c r="H79" i="7"/>
  <c r="O93" i="7"/>
  <c r="D67" i="7"/>
  <c r="J67" i="7"/>
  <c r="R52" i="7"/>
  <c r="R89" i="7"/>
  <c r="E3" i="7"/>
  <c r="U42" i="7"/>
  <c r="C50" i="7"/>
  <c r="U51" i="7"/>
  <c r="Q40" i="7"/>
  <c r="H77" i="7"/>
  <c r="N95" i="7"/>
  <c r="D46" i="7"/>
  <c r="H78" i="7"/>
  <c r="S4" i="7"/>
  <c r="N73" i="7"/>
  <c r="U87" i="7"/>
  <c r="E41" i="7"/>
  <c r="T38" i="7"/>
  <c r="H27" i="7"/>
  <c r="L87" i="7"/>
  <c r="R15" i="7"/>
  <c r="C34" i="7"/>
  <c r="P24" i="7"/>
  <c r="E92" i="7"/>
  <c r="C75" i="7"/>
  <c r="N67" i="7"/>
  <c r="N78" i="7"/>
  <c r="S93" i="7"/>
  <c r="G96" i="7"/>
  <c r="J46" i="7"/>
  <c r="F70" i="7"/>
  <c r="I88" i="7"/>
  <c r="C71" i="7"/>
  <c r="M56" i="7"/>
  <c r="L16" i="7"/>
  <c r="Q87" i="7"/>
  <c r="I94" i="7"/>
  <c r="H46" i="7"/>
  <c r="Q37" i="7"/>
  <c r="I83" i="7"/>
  <c r="A86" i="7"/>
  <c r="B73" i="7"/>
  <c r="O67" i="7"/>
  <c r="F54" i="7"/>
  <c r="K51" i="7"/>
  <c r="H88" i="7"/>
  <c r="G88" i="7"/>
  <c r="L62" i="7"/>
  <c r="P91" i="7"/>
  <c r="U86" i="7"/>
  <c r="D53" i="7"/>
  <c r="R60" i="7"/>
  <c r="N93" i="7"/>
  <c r="R8" i="7"/>
  <c r="M2" i="7"/>
  <c r="J44" i="7"/>
  <c r="I92" i="7"/>
  <c r="T86" i="7"/>
  <c r="R27" i="7"/>
  <c r="D44" i="7"/>
  <c r="L34" i="7"/>
  <c r="F63" i="7"/>
  <c r="K76" i="7"/>
  <c r="A81" i="7"/>
  <c r="N68" i="7"/>
  <c r="K93" i="7"/>
  <c r="J69" i="7"/>
  <c r="T12" i="7"/>
  <c r="N41" i="7"/>
  <c r="R47" i="7"/>
  <c r="H60" i="7"/>
  <c r="R83" i="7"/>
  <c r="C70" i="7"/>
  <c r="N69" i="7"/>
  <c r="A95" i="7"/>
  <c r="E68" i="7"/>
  <c r="O92" i="7"/>
  <c r="I75" i="7"/>
  <c r="R74" i="7"/>
  <c r="K2" i="7"/>
  <c r="M7" i="7"/>
  <c r="G18" i="7"/>
  <c r="H16" i="7"/>
  <c r="M22" i="7"/>
  <c r="C40" i="7"/>
  <c r="J18" i="7"/>
  <c r="P36" i="7"/>
  <c r="S5" i="7"/>
  <c r="T45" i="7"/>
  <c r="D59" i="7"/>
  <c r="F1" i="7"/>
  <c r="E6" i="7"/>
  <c r="U34" i="7"/>
  <c r="B30" i="7"/>
  <c r="N35" i="7"/>
  <c r="F65" i="7"/>
  <c r="B44" i="7"/>
  <c r="F62" i="7"/>
  <c r="E36" i="7"/>
  <c r="L70" i="7"/>
  <c r="H85" i="7"/>
  <c r="G62" i="7"/>
  <c r="M41" i="7"/>
  <c r="F72" i="7"/>
  <c r="L86" i="7"/>
  <c r="G34" i="7"/>
  <c r="S72" i="7"/>
  <c r="K73" i="7"/>
  <c r="T88" i="7"/>
  <c r="E69" i="7"/>
  <c r="H26" i="7"/>
  <c r="N8" i="7"/>
  <c r="H18" i="7"/>
  <c r="Q38" i="7"/>
  <c r="E35" i="7"/>
  <c r="A44" i="7"/>
  <c r="U7" i="7"/>
  <c r="I49" i="7"/>
  <c r="D64" i="7"/>
  <c r="H45" i="7"/>
  <c r="D73" i="7"/>
  <c r="J87" i="7"/>
  <c r="I70" i="7"/>
  <c r="P50" i="7"/>
  <c r="H74" i="7"/>
  <c r="R88" i="7"/>
  <c r="T41" i="7"/>
  <c r="T75" i="7"/>
  <c r="H80" i="7"/>
  <c r="Q95" i="7"/>
  <c r="U75" i="7"/>
  <c r="U53" i="7"/>
  <c r="I11" i="7"/>
  <c r="D39" i="7"/>
  <c r="Q44" i="7"/>
  <c r="Q49" i="7"/>
  <c r="F4" i="7"/>
  <c r="C44" i="7"/>
  <c r="A27" i="7"/>
  <c r="L24" i="7"/>
  <c r="D56" i="7"/>
  <c r="M28" i="7"/>
  <c r="A76" i="7"/>
  <c r="C94" i="7"/>
  <c r="O31" i="7"/>
  <c r="E77" i="7"/>
  <c r="K95" i="7"/>
  <c r="C68" i="7"/>
  <c r="B86" i="7"/>
  <c r="N85" i="7"/>
  <c r="U94" i="7"/>
  <c r="T11" i="7"/>
  <c r="K20" i="7"/>
  <c r="E18" i="7"/>
  <c r="G65" i="7"/>
  <c r="A64" i="7"/>
  <c r="U84" i="7"/>
  <c r="H75" i="7"/>
  <c r="M65" i="7"/>
  <c r="H86" i="7"/>
  <c r="A48" i="7"/>
  <c r="M49" i="7"/>
  <c r="D88" i="7"/>
  <c r="L83" i="7"/>
  <c r="K81" i="7"/>
  <c r="P69" i="7"/>
  <c r="C92" i="7"/>
  <c r="Q14" i="7"/>
  <c r="O23" i="7"/>
  <c r="F61" i="7"/>
  <c r="I59" i="7"/>
  <c r="I56" i="7"/>
  <c r="H81" i="7"/>
  <c r="C66" i="7"/>
  <c r="C59" i="7"/>
  <c r="L82" i="7"/>
  <c r="H37" i="7"/>
  <c r="A82" i="7"/>
  <c r="B94" i="7"/>
  <c r="D72" i="7"/>
  <c r="S73" i="7"/>
  <c r="S55" i="7"/>
  <c r="E90" i="7"/>
  <c r="N1" i="7"/>
  <c r="B65" i="7"/>
  <c r="Q56" i="7"/>
  <c r="J71" i="7"/>
  <c r="O83" i="7"/>
  <c r="Q82" i="7"/>
  <c r="F78" i="7"/>
  <c r="T58" i="7"/>
  <c r="T15" i="7"/>
  <c r="T55" i="7"/>
  <c r="T49" i="7"/>
  <c r="A60" i="7"/>
  <c r="J80" i="7"/>
  <c r="J77" i="7"/>
  <c r="F64" i="7"/>
  <c r="O39" i="7"/>
  <c r="R4" i="7"/>
  <c r="D33" i="7"/>
  <c r="G75" i="7"/>
  <c r="S84" i="7"/>
  <c r="D32" i="7"/>
  <c r="Q85" i="7"/>
  <c r="M10" i="7"/>
  <c r="S46" i="7"/>
  <c r="C79" i="7"/>
  <c r="C55" i="7"/>
  <c r="G12" i="7"/>
  <c r="J43" i="7"/>
  <c r="I6" i="7"/>
  <c r="P68" i="7"/>
  <c r="K85" i="7"/>
  <c r="H76" i="7"/>
  <c r="R16" i="7"/>
  <c r="M63" i="7"/>
  <c r="E28" i="7"/>
  <c r="R31" i="7"/>
  <c r="L77" i="7"/>
  <c r="A89" i="7"/>
  <c r="B32" i="7"/>
  <c r="N4" i="7"/>
  <c r="G60" i="7"/>
  <c r="K94" i="7"/>
  <c r="K43" i="7"/>
  <c r="K77" i="7"/>
  <c r="P84" i="7"/>
  <c r="N7" i="7"/>
  <c r="C5" i="7"/>
  <c r="D27" i="7"/>
  <c r="E25" i="7"/>
  <c r="A25" i="7"/>
  <c r="A62" i="7"/>
  <c r="B23" i="7"/>
  <c r="O37" i="7"/>
  <c r="F20" i="7"/>
  <c r="K65" i="7"/>
  <c r="O74" i="7"/>
  <c r="J73" i="7"/>
  <c r="O75" i="7"/>
  <c r="P45" i="7"/>
  <c r="Q83" i="7"/>
  <c r="L80" i="7"/>
  <c r="Q7" i="7"/>
  <c r="A46" i="7"/>
  <c r="S52" i="7"/>
  <c r="G53" i="7"/>
  <c r="N55" i="7"/>
  <c r="F91" i="7"/>
  <c r="M57" i="7"/>
  <c r="N92" i="7"/>
  <c r="F81" i="7"/>
  <c r="L72" i="7"/>
  <c r="H72" i="7"/>
  <c r="S16" i="7"/>
  <c r="G57" i="7"/>
  <c r="J25" i="7"/>
  <c r="A33" i="7"/>
  <c r="P53" i="7"/>
  <c r="T53" i="7"/>
  <c r="N80" i="7"/>
  <c r="P79" i="7"/>
  <c r="N56" i="7"/>
  <c r="M1" i="7"/>
  <c r="B36" i="7"/>
  <c r="G70" i="7"/>
  <c r="N21" i="7"/>
  <c r="G91" i="7"/>
  <c r="U71" i="7"/>
  <c r="L91" i="7"/>
  <c r="T80" i="7"/>
  <c r="Q24" i="7"/>
  <c r="B24" i="7"/>
  <c r="I64" i="7"/>
  <c r="D79" i="7"/>
  <c r="K87" i="7"/>
  <c r="E53" i="7"/>
  <c r="R85" i="7"/>
  <c r="G73" i="7"/>
  <c r="R33" i="7"/>
  <c r="P73" i="7"/>
  <c r="I93" i="7"/>
  <c r="E94" i="7"/>
  <c r="T19" i="7"/>
  <c r="F69" i="7"/>
  <c r="Q89" i="7"/>
  <c r="S88" i="7"/>
  <c r="K36" i="7"/>
  <c r="P94" i="7"/>
  <c r="I66" i="7"/>
  <c r="P47" i="7"/>
  <c r="F25" i="7"/>
  <c r="N62" i="7"/>
  <c r="U66" i="7"/>
  <c r="R28" i="7"/>
  <c r="J41" i="7"/>
  <c r="G80" i="7"/>
  <c r="B33" i="7"/>
  <c r="S53" i="7"/>
  <c r="A37" i="7"/>
  <c r="N81" i="7"/>
  <c r="I95" i="7"/>
  <c r="D22" i="7"/>
  <c r="I71" i="7"/>
  <c r="I81" i="7"/>
  <c r="K63" i="7"/>
  <c r="K96" i="7"/>
  <c r="Q86" i="7"/>
  <c r="J13" i="7"/>
  <c r="S22" i="7"/>
  <c r="P43" i="7"/>
  <c r="H40" i="7"/>
  <c r="D51" i="7"/>
  <c r="P14" i="7"/>
  <c r="S40" i="7"/>
  <c r="J47" i="7"/>
  <c r="E51" i="7"/>
  <c r="O50" i="7"/>
  <c r="U88" i="7"/>
  <c r="I53" i="7"/>
  <c r="H90" i="7"/>
  <c r="R77" i="7"/>
  <c r="G51" i="7"/>
  <c r="M61" i="7"/>
  <c r="B27" i="7"/>
  <c r="F42" i="7"/>
  <c r="C27" i="7"/>
  <c r="Q67" i="7"/>
  <c r="Q76" i="7"/>
  <c r="A78" i="7"/>
  <c r="D78" i="7"/>
  <c r="N51" i="7"/>
  <c r="M87" i="7"/>
  <c r="J85" i="7"/>
  <c r="B1" i="7"/>
  <c r="I58" i="7"/>
  <c r="G15" i="7"/>
  <c r="H51" i="7"/>
  <c r="M59" i="7"/>
  <c r="F79" i="7"/>
  <c r="J56" i="7"/>
  <c r="F26" i="7"/>
  <c r="I91" i="7"/>
  <c r="J68" i="7"/>
  <c r="T36" i="7"/>
  <c r="Q71" i="7"/>
  <c r="T89" i="7"/>
  <c r="H71" i="7"/>
  <c r="T61" i="7"/>
  <c r="I57" i="7"/>
  <c r="R90" i="7"/>
  <c r="D95" i="7"/>
  <c r="E39" i="7"/>
  <c r="J66" i="7"/>
  <c r="C86" i="7"/>
  <c r="B67" i="7"/>
  <c r="Q52" i="7"/>
  <c r="U91" i="7"/>
  <c r="F82" i="7"/>
  <c r="F93" i="7"/>
  <c r="O43" i="7"/>
  <c r="T30" i="7"/>
  <c r="C81" i="7"/>
  <c r="F85" i="7"/>
  <c r="K31" i="7"/>
  <c r="E82" i="7"/>
  <c r="U70" i="7"/>
  <c r="I79" i="7"/>
  <c r="T73" i="7"/>
  <c r="B13" i="7"/>
  <c r="G31" i="7"/>
  <c r="P77" i="7"/>
  <c r="K55" i="7"/>
  <c r="S85" i="7"/>
  <c r="H44" i="7"/>
  <c r="R68" i="7"/>
  <c r="D11" i="7"/>
  <c r="O55" i="7"/>
  <c r="T64" i="7"/>
  <c r="P72" i="7"/>
  <c r="B38" i="7"/>
  <c r="J92" i="7"/>
  <c r="B48" i="7"/>
  <c r="Q5" i="7"/>
  <c r="D47" i="7"/>
  <c r="R53" i="7"/>
  <c r="G48" i="7"/>
  <c r="N54" i="7"/>
  <c r="M92" i="7"/>
  <c r="U93" i="7"/>
  <c r="D80" i="7"/>
  <c r="M23" i="7"/>
  <c r="D34" i="7"/>
  <c r="I80" i="7"/>
  <c r="Q81" i="7"/>
  <c r="L92" i="7"/>
  <c r="N20" i="7"/>
  <c r="H25" i="7"/>
  <c r="R66" i="7"/>
  <c r="T62" i="7"/>
  <c r="P96" i="7"/>
  <c r="B47" i="7"/>
  <c r="F95" i="7"/>
  <c r="O71" i="7"/>
  <c r="L96" i="7"/>
  <c r="U23" i="7"/>
  <c r="J91" i="7"/>
  <c r="E64" i="7"/>
  <c r="M91" i="7"/>
  <c r="K61" i="7"/>
  <c r="U95" i="7"/>
  <c r="M55" i="7"/>
  <c r="N90" i="7"/>
  <c r="L93" i="7"/>
  <c r="A79" i="7"/>
  <c r="M33" i="7"/>
  <c r="E88" i="7"/>
  <c r="M43" i="7"/>
  <c r="Q46" i="7"/>
  <c r="S59" i="7"/>
  <c r="T87" i="7"/>
  <c r="S54" i="7"/>
  <c r="P20" i="7"/>
  <c r="M90" i="7"/>
  <c r="C26" i="7"/>
  <c r="Q43" i="7"/>
  <c r="I13" i="7"/>
  <c r="I54" i="7"/>
  <c r="G58" i="7"/>
  <c r="N60" i="7"/>
  <c r="T4" i="7"/>
  <c r="R3" i="7"/>
  <c r="S49" i="7"/>
  <c r="M71" i="7"/>
  <c r="O17" i="7"/>
  <c r="D61" i="7"/>
  <c r="D91" i="7"/>
  <c r="B14" i="7"/>
  <c r="S56" i="7"/>
  <c r="B83" i="7"/>
  <c r="L49" i="7"/>
  <c r="E79" i="7"/>
  <c r="O34" i="7"/>
  <c r="N76" i="7"/>
  <c r="C35" i="7"/>
  <c r="C10" i="7"/>
  <c r="U10" i="7"/>
  <c r="A73" i="7"/>
  <c r="M75" i="7"/>
  <c r="T95" i="7"/>
  <c r="K59" i="7"/>
  <c r="H91" i="7"/>
  <c r="F52" i="7"/>
  <c r="B89" i="7"/>
  <c r="N94" i="7"/>
  <c r="T8" i="7"/>
  <c r="O77" i="7"/>
  <c r="T96" i="7"/>
  <c r="J51" i="7"/>
  <c r="A13" i="7"/>
  <c r="N77" i="7"/>
  <c r="A12" i="7"/>
  <c r="H33" i="7"/>
  <c r="U29" i="7"/>
  <c r="K79" i="7"/>
  <c r="N19" i="7"/>
  <c r="K62" i="7"/>
  <c r="L46" i="7"/>
  <c r="P64" i="7"/>
  <c r="C76" i="7"/>
  <c r="H21" i="7"/>
  <c r="N96" i="7"/>
  <c r="N29" i="7"/>
  <c r="R92" i="7"/>
  <c r="S29" i="7"/>
  <c r="A50" i="7"/>
  <c r="B39" i="7"/>
  <c r="O76" i="7"/>
  <c r="J2" i="7"/>
  <c r="Q79" i="7"/>
  <c r="R86" i="7"/>
  <c r="K17" i="7"/>
  <c r="K64" i="7"/>
  <c r="G69" i="7"/>
  <c r="L53" i="7"/>
  <c r="M13" i="7"/>
  <c r="B95" i="7"/>
  <c r="A29" i="7"/>
  <c r="P40" i="7"/>
  <c r="J84" i="7"/>
  <c r="D50" i="7"/>
  <c r="G85" i="7"/>
  <c r="C39" i="7"/>
  <c r="L76" i="7"/>
  <c r="S82" i="7"/>
  <c r="B79" i="7"/>
  <c r="D71" i="7"/>
  <c r="I84" i="7"/>
  <c r="U17" i="7"/>
  <c r="M26" i="7"/>
  <c r="O29" i="7"/>
  <c r="B81" i="7"/>
  <c r="C57" i="7"/>
  <c r="Q35" i="7"/>
  <c r="T83" i="7"/>
  <c r="D87" i="7"/>
  <c r="K84" i="7"/>
  <c r="B60" i="7"/>
  <c r="L79" i="7"/>
  <c r="N53" i="7"/>
  <c r="G84" i="7"/>
  <c r="K12" i="7"/>
  <c r="K89" i="7"/>
  <c r="E65" i="7"/>
  <c r="K39" i="7"/>
  <c r="F75" i="7"/>
  <c r="A72" i="7"/>
  <c r="O42" i="7"/>
  <c r="R59" i="7"/>
  <c r="N87" i="7"/>
  <c r="C93" i="7"/>
  <c r="T44" i="7"/>
  <c r="H87" i="7"/>
  <c r="S95" i="7"/>
  <c r="U60" i="7"/>
  <c r="B40" i="7"/>
  <c r="R24" i="7"/>
  <c r="N74" i="7"/>
  <c r="E54" i="7"/>
  <c r="T21" i="7"/>
  <c r="U83" i="7"/>
  <c r="F31" i="7"/>
  <c r="U30" i="7"/>
  <c r="H34" i="7"/>
  <c r="I89" i="7"/>
  <c r="C78" i="7"/>
  <c r="F22" i="7"/>
  <c r="E58" i="7"/>
  <c r="T91" i="7"/>
  <c r="B5" i="6"/>
  <c r="F19" i="3"/>
  <c r="B14" i="6"/>
  <c r="F4" i="9"/>
  <c r="B11" i="5"/>
  <c r="E1" i="9"/>
  <c r="I1" i="9"/>
  <c r="A1" i="10" a="1"/>
  <c r="B8" i="5"/>
  <c r="B9" i="5"/>
  <c r="B10" i="6"/>
  <c r="E16" i="3"/>
  <c r="E2" i="9"/>
  <c r="E8" i="5"/>
  <c r="B1" i="6"/>
  <c r="E10" i="6"/>
  <c r="I16" i="3"/>
  <c r="B11" i="6"/>
  <c r="E12" i="6"/>
  <c r="I17" i="3"/>
  <c r="E17" i="3"/>
  <c r="E3" i="6"/>
  <c r="B2" i="6"/>
  <c r="E1" i="6"/>
  <c r="E2" i="6" s="1"/>
  <c r="B22" i="10" l="1"/>
  <c r="E10" i="10"/>
  <c r="N6" i="10"/>
  <c r="R3" i="10"/>
  <c r="U18" i="10"/>
  <c r="U16" i="10"/>
  <c r="D7" i="10"/>
  <c r="M1" i="10"/>
  <c r="F8" i="10"/>
  <c r="E5" i="10"/>
  <c r="L17" i="10"/>
  <c r="H4" i="10"/>
  <c r="R20" i="10"/>
  <c r="A18" i="10"/>
  <c r="S4" i="10"/>
  <c r="G14" i="10"/>
  <c r="D15" i="10"/>
  <c r="T16" i="10"/>
  <c r="I15" i="10"/>
  <c r="A14" i="10"/>
  <c r="P21" i="10"/>
  <c r="P18" i="10"/>
  <c r="L20" i="10"/>
  <c r="N21" i="10"/>
  <c r="J21" i="10"/>
  <c r="S11" i="10"/>
  <c r="L10" i="10"/>
  <c r="U1" i="10"/>
  <c r="L13" i="10"/>
  <c r="D6" i="10"/>
  <c r="A1" i="10"/>
  <c r="H16" i="10"/>
  <c r="E9" i="10"/>
  <c r="J10" i="10"/>
  <c r="J7" i="10"/>
  <c r="S3" i="10"/>
  <c r="S21" i="10"/>
  <c r="U15" i="10"/>
  <c r="A22" i="10"/>
  <c r="H21" i="10"/>
  <c r="Q2" i="10"/>
  <c r="H20" i="10"/>
  <c r="U6" i="10"/>
  <c r="H19" i="10"/>
  <c r="Q3" i="10"/>
  <c r="B12" i="10"/>
  <c r="H24" i="10"/>
  <c r="J19" i="10"/>
  <c r="Q17" i="10"/>
  <c r="Q4" i="10"/>
  <c r="H9" i="10"/>
  <c r="T4" i="10"/>
  <c r="P7" i="10"/>
  <c r="C2" i="10"/>
  <c r="O4" i="10"/>
  <c r="O6" i="10"/>
  <c r="B20" i="10"/>
  <c r="P10" i="10"/>
  <c r="Q20" i="10"/>
  <c r="G4" i="10"/>
  <c r="T18" i="10"/>
  <c r="A5" i="10"/>
  <c r="O24" i="10"/>
  <c r="P4" i="10"/>
  <c r="L8" i="10"/>
  <c r="D20" i="10"/>
  <c r="L5" i="10"/>
  <c r="H5" i="10"/>
  <c r="N11" i="10"/>
  <c r="C4" i="10"/>
  <c r="U24" i="10"/>
  <c r="Q7" i="10"/>
  <c r="N10" i="10"/>
  <c r="C7" i="10"/>
  <c r="S20" i="10"/>
  <c r="H1" i="10"/>
  <c r="B16" i="10"/>
  <c r="B10" i="10"/>
  <c r="L22" i="10"/>
  <c r="J3" i="10"/>
  <c r="T3" i="10"/>
  <c r="T14" i="10"/>
  <c r="D4" i="10"/>
  <c r="N23" i="10"/>
  <c r="E17" i="10"/>
  <c r="A10" i="10"/>
  <c r="D2" i="10"/>
  <c r="F20" i="10"/>
  <c r="D17" i="10"/>
  <c r="I19" i="10"/>
  <c r="F15" i="10"/>
  <c r="N17" i="10"/>
  <c r="S13" i="10"/>
  <c r="G9" i="10"/>
  <c r="Q22" i="10"/>
  <c r="B3" i="10"/>
  <c r="C11" i="10"/>
  <c r="P8" i="10"/>
  <c r="U20" i="10"/>
  <c r="C6" i="10"/>
  <c r="I22" i="10"/>
  <c r="G20" i="10"/>
  <c r="K3" i="10"/>
  <c r="G10" i="10"/>
  <c r="S7" i="10"/>
  <c r="I23" i="10"/>
  <c r="P23" i="10"/>
  <c r="U21" i="10"/>
  <c r="J20" i="10"/>
  <c r="F9" i="10"/>
  <c r="E14" i="10"/>
  <c r="K21" i="10"/>
  <c r="L4" i="10"/>
  <c r="A7" i="10"/>
  <c r="N12" i="10"/>
  <c r="M24" i="10"/>
  <c r="G7" i="10"/>
  <c r="S6" i="10"/>
  <c r="T20" i="10"/>
  <c r="C23" i="10"/>
  <c r="U5" i="10"/>
  <c r="R8" i="10"/>
  <c r="E11" i="10"/>
  <c r="F14" i="10"/>
  <c r="T10" i="10"/>
  <c r="J11" i="10"/>
  <c r="J13" i="10"/>
  <c r="J14" i="10"/>
  <c r="C19" i="10"/>
  <c r="E12" i="10"/>
  <c r="N8" i="10"/>
  <c r="F22" i="10"/>
  <c r="K5" i="10"/>
  <c r="P12" i="10"/>
  <c r="Q14" i="10"/>
  <c r="C1" i="10"/>
  <c r="E16" i="10"/>
  <c r="K18" i="10"/>
  <c r="L9" i="10"/>
  <c r="E2" i="10"/>
  <c r="E3" i="10"/>
  <c r="B19" i="10"/>
  <c r="R9" i="10"/>
  <c r="M21" i="10"/>
  <c r="A24" i="10"/>
  <c r="K10" i="10"/>
  <c r="R22" i="10"/>
  <c r="Q6" i="10"/>
  <c r="K11" i="10"/>
  <c r="B4" i="10"/>
  <c r="G11" i="10"/>
  <c r="H23" i="10"/>
  <c r="P22" i="10"/>
  <c r="S16" i="10"/>
  <c r="E13" i="10"/>
  <c r="Q5" i="10"/>
  <c r="T19" i="10"/>
  <c r="K2" i="10"/>
  <c r="J1" i="10"/>
  <c r="G2" i="10"/>
  <c r="U23" i="10"/>
  <c r="T1" i="10"/>
  <c r="M20" i="10"/>
  <c r="O7" i="10"/>
  <c r="R19" i="10"/>
  <c r="P5" i="10"/>
  <c r="Q13" i="10"/>
  <c r="C16" i="10"/>
  <c r="I24" i="10"/>
  <c r="O11" i="10"/>
  <c r="T5" i="10"/>
  <c r="G21" i="10"/>
  <c r="K9" i="10"/>
  <c r="P13" i="10"/>
  <c r="M5" i="10"/>
  <c r="I1" i="10"/>
  <c r="C9" i="10"/>
  <c r="J2" i="10"/>
  <c r="O17" i="10"/>
  <c r="D5" i="10"/>
  <c r="G23" i="10"/>
  <c r="F7" i="10"/>
  <c r="N7" i="10"/>
  <c r="S1" i="10"/>
  <c r="O8" i="10"/>
  <c r="R18" i="10"/>
  <c r="R23" i="10"/>
  <c r="G22" i="10"/>
  <c r="E20" i="10"/>
  <c r="O1" i="10"/>
  <c r="H2" i="10"/>
  <c r="K13" i="10"/>
  <c r="Q16" i="10"/>
  <c r="P24" i="10"/>
  <c r="S15" i="10"/>
  <c r="A4" i="10"/>
  <c r="M16" i="10"/>
  <c r="Q1" i="10"/>
  <c r="F24" i="10"/>
  <c r="B17" i="10"/>
  <c r="E23" i="10"/>
  <c r="U7" i="10"/>
  <c r="E15" i="10"/>
  <c r="T22" i="10"/>
  <c r="P16" i="10"/>
  <c r="J9" i="10"/>
  <c r="B5" i="10"/>
  <c r="A16" i="10"/>
  <c r="T2" i="10"/>
  <c r="D13" i="10"/>
  <c r="S22" i="10"/>
  <c r="J5" i="10"/>
  <c r="R14" i="10"/>
  <c r="K17" i="10"/>
  <c r="R12" i="10"/>
  <c r="Q11" i="10"/>
  <c r="O2" i="10"/>
  <c r="B9" i="10"/>
  <c r="D10" i="10"/>
  <c r="H7" i="10"/>
  <c r="A19" i="10"/>
  <c r="F6" i="10"/>
  <c r="L15" i="10"/>
  <c r="T23" i="10"/>
  <c r="S12" i="10"/>
  <c r="C18" i="10"/>
  <c r="T7" i="10"/>
  <c r="Q19" i="10"/>
  <c r="C15" i="10"/>
  <c r="G5" i="10"/>
  <c r="M19" i="10"/>
  <c r="O9" i="10"/>
  <c r="R2" i="10"/>
  <c r="E24" i="10"/>
  <c r="M15" i="10"/>
  <c r="N1" i="10"/>
  <c r="U3" i="10"/>
  <c r="J6" i="10"/>
  <c r="L14" i="10"/>
  <c r="H12" i="10"/>
  <c r="M6" i="10"/>
  <c r="S23" i="10"/>
  <c r="U12" i="10"/>
  <c r="N18" i="10"/>
  <c r="J8" i="10"/>
  <c r="S10" i="10"/>
  <c r="I5" i="10"/>
  <c r="T6" i="10"/>
  <c r="H13" i="10"/>
  <c r="U17" i="10"/>
  <c r="G24" i="10"/>
  <c r="S18" i="10"/>
  <c r="J24" i="10"/>
  <c r="B6" i="10"/>
  <c r="Q9" i="10"/>
  <c r="A15" i="10"/>
  <c r="T13" i="10"/>
  <c r="P19" i="10"/>
  <c r="G16" i="10"/>
  <c r="K4" i="10"/>
  <c r="K16" i="10"/>
  <c r="F10" i="10"/>
  <c r="E19" i="10"/>
  <c r="F16" i="10"/>
  <c r="C24" i="10"/>
  <c r="F19" i="10"/>
  <c r="Q21" i="10"/>
  <c r="M8" i="10"/>
  <c r="I17" i="10"/>
  <c r="R11" i="10"/>
  <c r="H6" i="10"/>
  <c r="G3" i="10"/>
  <c r="C10" i="10"/>
  <c r="M7" i="10"/>
  <c r="U4" i="10"/>
  <c r="S17" i="10"/>
  <c r="B18" i="10"/>
  <c r="L7" i="10"/>
  <c r="U19" i="10"/>
  <c r="F23" i="10"/>
  <c r="R16" i="10"/>
  <c r="C14" i="10"/>
  <c r="U10" i="10"/>
  <c r="Q10" i="10"/>
  <c r="G13" i="10"/>
  <c r="H10" i="10"/>
  <c r="D21" i="10"/>
  <c r="A11" i="10"/>
  <c r="C20" i="10"/>
  <c r="M22" i="10"/>
  <c r="I9" i="10"/>
  <c r="L1" i="10"/>
  <c r="M2" i="10"/>
  <c r="D3" i="10"/>
  <c r="K7" i="10"/>
  <c r="D24" i="10"/>
  <c r="G18" i="10"/>
  <c r="O18" i="10"/>
  <c r="T11" i="10"/>
  <c r="K1" i="10"/>
  <c r="G19" i="10"/>
  <c r="D8" i="10"/>
  <c r="B13" i="10"/>
  <c r="I10" i="10"/>
  <c r="I11" i="10"/>
  <c r="R21" i="10"/>
  <c r="J12" i="10"/>
  <c r="N16" i="10"/>
  <c r="U14" i="10"/>
  <c r="A9" i="10"/>
  <c r="O5" i="10"/>
  <c r="T24" i="10"/>
  <c r="P20" i="10"/>
  <c r="O10" i="10"/>
  <c r="G15" i="10"/>
  <c r="P9" i="10"/>
  <c r="T9" i="10"/>
  <c r="O20" i="10"/>
  <c r="Q12" i="10"/>
  <c r="L18" i="10"/>
  <c r="O12" i="10"/>
  <c r="E4" i="10"/>
  <c r="F12" i="10"/>
  <c r="M17" i="10"/>
  <c r="H15" i="10"/>
  <c r="D16" i="10"/>
  <c r="H14" i="10"/>
  <c r="K23" i="10"/>
  <c r="S2" i="10"/>
  <c r="S14" i="10"/>
  <c r="L6" i="10"/>
  <c r="L11" i="10"/>
  <c r="L12" i="10"/>
  <c r="S24" i="10"/>
  <c r="N13" i="10"/>
  <c r="J16" i="10"/>
  <c r="I16" i="10"/>
  <c r="B11" i="10"/>
  <c r="B23" i="10"/>
  <c r="Q23" i="10"/>
  <c r="S9" i="10"/>
  <c r="M11" i="10"/>
  <c r="E1" i="10"/>
  <c r="D11" i="10"/>
  <c r="N9" i="10"/>
  <c r="I20" i="10"/>
  <c r="S5" i="10"/>
  <c r="D22" i="10"/>
  <c r="M4" i="10"/>
  <c r="K24" i="10"/>
  <c r="R1" i="10"/>
  <c r="N20" i="10"/>
  <c r="N4" i="10"/>
  <c r="J17" i="10"/>
  <c r="D9" i="10"/>
  <c r="D23" i="10"/>
  <c r="B8" i="10"/>
  <c r="I18" i="10"/>
  <c r="H11" i="10"/>
  <c r="B15" i="10"/>
  <c r="B24" i="10"/>
  <c r="O23" i="10"/>
  <c r="M3" i="10"/>
  <c r="L2" i="10"/>
  <c r="C8" i="10"/>
  <c r="R15" i="10"/>
  <c r="A20" i="10"/>
  <c r="S8" i="10"/>
  <c r="N3" i="10"/>
  <c r="A13" i="10"/>
  <c r="K12" i="10"/>
  <c r="C22" i="10"/>
  <c r="A23" i="10"/>
  <c r="T15" i="10"/>
  <c r="Q8" i="10"/>
  <c r="H3" i="10"/>
  <c r="D19" i="10"/>
  <c r="R17" i="10"/>
  <c r="T12" i="10"/>
  <c r="G8" i="10"/>
  <c r="F5" i="10"/>
  <c r="M23" i="10"/>
  <c r="U11" i="10"/>
  <c r="G1" i="10"/>
  <c r="U2" i="10"/>
  <c r="G6" i="10"/>
  <c r="N5" i="10"/>
  <c r="M18" i="10"/>
  <c r="C13" i="10"/>
  <c r="F2" i="10"/>
  <c r="E21" i="10"/>
  <c r="N24" i="10"/>
  <c r="F4" i="10"/>
  <c r="C21" i="10"/>
  <c r="K6" i="10"/>
  <c r="M14" i="10"/>
  <c r="F3" i="10"/>
  <c r="K14" i="10"/>
  <c r="H22" i="10"/>
  <c r="E7" i="10"/>
  <c r="M10" i="10"/>
  <c r="K22" i="10"/>
  <c r="I14" i="10"/>
  <c r="L19" i="10"/>
  <c r="I4" i="10"/>
  <c r="G17" i="10"/>
  <c r="E6" i="10"/>
  <c r="C12" i="10"/>
  <c r="O15" i="10"/>
  <c r="Q18" i="10"/>
  <c r="Q24" i="10"/>
  <c r="M12" i="10"/>
  <c r="O13" i="10"/>
  <c r="I8" i="10"/>
  <c r="B2" i="10"/>
  <c r="I7" i="10"/>
  <c r="O14" i="10"/>
  <c r="J15" i="10"/>
  <c r="F11" i="10"/>
  <c r="O22" i="10"/>
  <c r="A17" i="10"/>
  <c r="B7" i="10"/>
  <c r="E18" i="10"/>
  <c r="L24" i="10"/>
  <c r="T17" i="10"/>
  <c r="L3" i="10"/>
  <c r="C3" i="10"/>
  <c r="H18" i="10"/>
  <c r="O16" i="10"/>
  <c r="F1" i="10"/>
  <c r="R4" i="10"/>
  <c r="P6" i="10"/>
  <c r="A6" i="10"/>
  <c r="N15" i="10"/>
  <c r="R6" i="10"/>
  <c r="S19" i="10"/>
  <c r="F17" i="10"/>
  <c r="P11" i="10"/>
  <c r="M13" i="10"/>
  <c r="Q15" i="10"/>
  <c r="U22" i="10"/>
  <c r="E22" i="10"/>
  <c r="U8" i="10"/>
  <c r="P17" i="10"/>
  <c r="B21" i="10"/>
  <c r="C17" i="10"/>
  <c r="A3" i="10"/>
  <c r="F21" i="10"/>
  <c r="R13" i="10"/>
  <c r="R5" i="10"/>
  <c r="P15" i="10"/>
  <c r="J18" i="10"/>
  <c r="G12" i="10"/>
  <c r="I21" i="10"/>
  <c r="I13" i="10"/>
  <c r="J23" i="10"/>
  <c r="N2" i="10"/>
  <c r="I3" i="10"/>
  <c r="R24" i="10"/>
  <c r="O21" i="10"/>
  <c r="C5" i="10"/>
  <c r="R10" i="10"/>
  <c r="U13" i="10"/>
  <c r="P2" i="10"/>
  <c r="T21" i="10"/>
  <c r="A8" i="10"/>
  <c r="N22" i="10"/>
  <c r="B1" i="10"/>
  <c r="B14" i="10"/>
  <c r="J22" i="10"/>
  <c r="D18" i="10"/>
  <c r="T8" i="10"/>
  <c r="K8" i="10"/>
  <c r="I2" i="10"/>
  <c r="H8" i="10"/>
  <c r="I6" i="10"/>
  <c r="N19" i="10"/>
  <c r="E8" i="10"/>
  <c r="K15" i="10"/>
  <c r="F13" i="10"/>
  <c r="L21" i="10"/>
  <c r="K19" i="10"/>
  <c r="F18" i="10"/>
  <c r="P1" i="10"/>
  <c r="O19" i="10"/>
  <c r="A2" i="10"/>
  <c r="O3" i="10"/>
  <c r="J4" i="10"/>
  <c r="D1" i="10"/>
  <c r="D12" i="10"/>
  <c r="H17" i="10"/>
  <c r="A21" i="10"/>
  <c r="N14" i="10"/>
  <c r="K20" i="10"/>
  <c r="P14" i="10"/>
  <c r="I12" i="10"/>
  <c r="A12" i="10"/>
  <c r="L23" i="10"/>
  <c r="D14" i="10"/>
  <c r="R7" i="10"/>
  <c r="P3" i="10"/>
  <c r="L16" i="10"/>
  <c r="U9" i="10"/>
  <c r="M9" i="10"/>
  <c r="E9" i="5"/>
  <c r="I2" i="9"/>
  <c r="E4" i="6"/>
  <c r="E11" i="6"/>
  <c r="E13" i="6" l="1"/>
  <c r="E10" i="5"/>
</calcChain>
</file>

<file path=xl/comments1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E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H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E4" authorId="0" shapeId="0">
      <text>
        <r>
          <rPr>
            <sz val="8"/>
            <color indexed="81"/>
            <rFont val="Tahoma"/>
            <family val="2"/>
          </rPr>
          <t>reference date</t>
        </r>
      </text>
    </comment>
    <comment ref="H4" authorId="0" shape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E5" authorId="0" shapeId="0">
      <text>
        <r>
          <rPr>
            <sz val="8"/>
            <color indexed="81"/>
            <rFont val="Tahoma"/>
            <family val="2"/>
          </rPr>
          <t>vol quotes</t>
        </r>
      </text>
    </comment>
    <comment ref="H5" authorId="0" shape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B6" authorId="0" shapeId="0">
      <text>
        <r>
          <rPr>
            <sz val="8"/>
            <color indexed="81"/>
            <rFont val="Tahoma"/>
            <family val="2"/>
          </rPr>
          <t>the curve level</t>
        </r>
      </text>
    </comment>
    <comment ref="E6" authorId="0" shape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H6" authorId="0" shape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B7" authorId="0" shape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E7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H7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8" authorId="0" shapeId="0">
      <text>
        <r>
          <rPr>
            <sz val="8"/>
            <color indexed="81"/>
            <rFont val="Tahoma"/>
            <family val="2"/>
          </rPr>
          <t>Interest rate coumpounding rule (Simple:1+rt, Compounded:(1+r)^t, Continuous:e^{rt})</t>
        </r>
      </text>
    </comment>
    <comment ref="E8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H8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9" authorId="0" shapeId="0">
      <text>
        <r>
          <rPr>
            <sz val="8"/>
            <color indexed="81"/>
            <rFont val="Tahoma"/>
            <family val="2"/>
          </rPr>
          <t>frequency (e.g. Annual, Semiannual, Every4Month, Quarterly, Bimonthly, Monthly). If omitted, default = Annual is used.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1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B7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8" authorId="0" shapeId="0">
      <text>
        <r>
          <rPr>
            <sz val="8"/>
            <color indexed="81"/>
            <rFont val="Tahoma"/>
            <family val="2"/>
          </rPr>
          <t>effective date</t>
        </r>
      </text>
    </comment>
    <comment ref="B9" authorId="0" shapeId="0">
      <text>
        <r>
          <rPr>
            <sz val="8"/>
            <color indexed="81"/>
            <rFont val="Tahoma"/>
            <family val="2"/>
          </rPr>
          <t>termination date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tenor (e.g. 2D for two days , 3W for three weeks, 6M for six months, 1Y for one year)</t>
        </r>
      </text>
    </comment>
    <comment ref="B11" authorId="0" shapeId="0">
      <text>
        <r>
          <rPr>
            <sz val="8"/>
            <color indexed="81"/>
            <rFont val="Tahoma"/>
            <family val="2"/>
          </rPr>
          <t>holiday calendar (e.g. TARGET)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accrual dates business day convention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termination date business day convention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Date generation rule (Backward, Forward, ThirdWednesday, Zero)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end of month convention. FALSE by default.</t>
        </r>
      </text>
    </comment>
    <comment ref="B16" authorId="0" shapeId="0">
      <text>
        <r>
          <rPr>
            <sz val="8"/>
            <color indexed="81"/>
            <rFont val="Tahoma"/>
            <family val="2"/>
          </rPr>
          <t>stub date, if there is an irregular starting period. NA by default.</t>
        </r>
      </text>
    </comment>
    <comment ref="B17" authorId="0" shapeId="0">
      <text>
        <r>
          <rPr>
            <sz val="8"/>
            <color indexed="81"/>
            <rFont val="Tahoma"/>
            <family val="2"/>
          </rPr>
          <t>stub date, if there an irregular final period. NA by default.</t>
        </r>
      </text>
    </comment>
    <comment ref="B18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9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2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24" authorId="0" shapeId="0">
      <text>
        <r>
          <rPr>
            <sz val="8"/>
            <color indexed="81"/>
            <rFont val="Tahoma"/>
            <family val="2"/>
          </rPr>
          <t>effective date</t>
        </r>
      </text>
    </comment>
    <comment ref="B25" authorId="0" shapeId="0">
      <text>
        <r>
          <rPr>
            <sz val="8"/>
            <color indexed="81"/>
            <rFont val="Tahoma"/>
            <family val="2"/>
          </rPr>
          <t>termination date</t>
        </r>
      </text>
    </comment>
    <comment ref="B26" authorId="0" shapeId="0">
      <text>
        <r>
          <rPr>
            <sz val="8"/>
            <color indexed="81"/>
            <rFont val="Tahoma"/>
            <family val="2"/>
          </rPr>
          <t>tenor (e.g. 2D for two days , 3W for three weeks, 6M for six months, 1Y for one year)</t>
        </r>
      </text>
    </comment>
    <comment ref="B27" authorId="0" shapeId="0">
      <text>
        <r>
          <rPr>
            <sz val="8"/>
            <color indexed="81"/>
            <rFont val="Tahoma"/>
            <family val="2"/>
          </rPr>
          <t>holiday calendar (e.g. TARGET)</t>
        </r>
      </text>
    </comment>
    <comment ref="B28" authorId="0" shapeId="0">
      <text>
        <r>
          <rPr>
            <sz val="8"/>
            <color indexed="81"/>
            <rFont val="Tahoma"/>
            <family val="2"/>
          </rPr>
          <t>accrual dates business day convention</t>
        </r>
      </text>
    </comment>
    <comment ref="B29" authorId="0" shapeId="0">
      <text>
        <r>
          <rPr>
            <sz val="8"/>
            <color indexed="81"/>
            <rFont val="Tahoma"/>
            <family val="2"/>
          </rPr>
          <t>termination date business day convention</t>
        </r>
      </text>
    </comment>
    <comment ref="B30" authorId="0" shapeId="0">
      <text>
        <r>
          <rPr>
            <sz val="8"/>
            <color indexed="81"/>
            <rFont val="Tahoma"/>
            <family val="2"/>
          </rPr>
          <t>Date generation rule (Backward, Forward, ThirdWednesday, Zero)</t>
        </r>
      </text>
    </comment>
    <comment ref="B31" authorId="0" shapeId="0">
      <text>
        <r>
          <rPr>
            <sz val="8"/>
            <color indexed="81"/>
            <rFont val="Tahoma"/>
            <family val="2"/>
          </rPr>
          <t>end of month convention. FALSE by default.</t>
        </r>
      </text>
    </comment>
    <comment ref="B32" authorId="0" shapeId="0">
      <text>
        <r>
          <rPr>
            <sz val="8"/>
            <color indexed="81"/>
            <rFont val="Tahoma"/>
            <family val="2"/>
          </rPr>
          <t>stub date, if there is an irregular starting period. NA by default.</t>
        </r>
      </text>
    </comment>
    <comment ref="B33" authorId="0" shapeId="0">
      <text>
        <r>
          <rPr>
            <sz val="8"/>
            <color indexed="81"/>
            <rFont val="Tahoma"/>
            <family val="2"/>
          </rPr>
          <t>stub date, if there an irregular final period. NA by default.</t>
        </r>
      </text>
    </comment>
    <comment ref="B34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35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3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discounting yield term structure object ID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6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1" authorId="0" shapeId="0">
      <text>
        <r>
          <rPr>
            <sz val="8"/>
            <color indexed="81"/>
            <rFont val="Tahoma"/>
            <family val="2"/>
          </rPr>
          <t>discounting yield term structure object ID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OptionletVolatilityStructure object ID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8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9" authorId="0" shapeId="0">
      <text>
        <r>
          <rPr>
            <sz val="8"/>
            <color indexed="81"/>
            <rFont val="Tahoma"/>
            <family val="2"/>
          </rPr>
          <t>discounting yield term structure object ID</t>
        </r>
      </text>
    </comment>
    <comment ref="B20" authorId="0" shapeId="0">
      <text>
        <r>
          <rPr>
            <sz val="8"/>
            <color indexed="81"/>
            <rFont val="Tahoma"/>
            <family val="2"/>
          </rPr>
          <t>SwaptionVolatilityStructure object ID</t>
        </r>
      </text>
    </comment>
    <comment ref="B21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22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4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E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index tenor (e.g. 3W for three weeks, 6M for six months, 1Y for one year)</t>
        </r>
      </text>
    </comment>
    <comment ref="E4" authorId="0" shapeId="0">
      <text>
        <r>
          <rPr>
            <sz val="8"/>
            <color indexed="81"/>
            <rFont val="Tahoma"/>
            <family val="2"/>
          </rPr>
          <t>PAYER to pay the fixed rate, RECEIVER to receive it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forecasting yield term structure</t>
        </r>
      </text>
    </comment>
    <comment ref="E5" authorId="0" shapeId="0">
      <text>
        <r>
          <rPr>
            <sz val="8"/>
            <color indexed="81"/>
            <rFont val="Tahoma"/>
            <family val="2"/>
          </rPr>
          <t>Notional Amount</t>
        </r>
      </text>
    </comment>
    <comment ref="B6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E6" authorId="0" shapeId="0">
      <text>
        <r>
          <rPr>
            <sz val="8"/>
            <color indexed="81"/>
            <rFont val="Tahoma"/>
            <family val="2"/>
          </rPr>
          <t>fixed leg schedule object ID</t>
        </r>
      </text>
    </comment>
    <comment ref="B7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E7" authorId="0" shapeId="0">
      <text>
        <r>
          <rPr>
            <sz val="8"/>
            <color indexed="81"/>
            <rFont val="Tahoma"/>
            <family val="2"/>
          </rPr>
          <t>the fixed rate</t>
        </r>
      </text>
    </comment>
    <comment ref="E8" authorId="0" shapeId="0">
      <text>
        <r>
          <rPr>
            <sz val="8"/>
            <color indexed="81"/>
            <rFont val="Tahoma"/>
            <family val="2"/>
          </rPr>
          <t>fixed leg day counter (e.g. Actual/360)</t>
        </r>
      </text>
    </comment>
    <comment ref="E9" authorId="0" shapeId="0">
      <text>
        <r>
          <rPr>
            <sz val="8"/>
            <color indexed="81"/>
            <rFont val="Tahoma"/>
            <family val="2"/>
          </rPr>
          <t>floating leg schedule object ID</t>
        </r>
      </text>
    </comment>
    <comment ref="E10" authorId="0" shapeId="0">
      <text>
        <r>
          <rPr>
            <sz val="8"/>
            <color indexed="81"/>
            <rFont val="Tahoma"/>
            <family val="2"/>
          </rPr>
          <t>floating leg IborIndex object ID</t>
        </r>
      </text>
    </comment>
    <comment ref="B11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E11" authorId="0" shapeId="0">
      <text>
        <r>
          <rPr>
            <sz val="8"/>
            <color indexed="81"/>
            <rFont val="Tahoma"/>
            <family val="2"/>
          </rPr>
          <t>Index Spread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payment business day convention. If omitted, default = Following.</t>
        </r>
      </text>
    </comment>
    <comment ref="E12" authorId="0" shapeId="0">
      <text>
        <r>
          <rPr>
            <sz val="8"/>
            <color indexed="81"/>
            <rFont val="Tahoma"/>
            <family val="2"/>
          </rPr>
          <t>floating day counter (e.g. Actual/360)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Nominal amount vector. If omitted, default = 1000000</t>
        </r>
      </text>
    </comment>
    <comment ref="E13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Schedule object ID</t>
        </r>
      </text>
    </comment>
    <comment ref="E14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fixing days (e.g. 2). If omitted, default = index natural fixing days</t>
        </r>
      </text>
    </comment>
    <comment ref="B16" authorId="0" shapeId="0">
      <text>
        <r>
          <rPr>
            <sz val="8"/>
            <color indexed="81"/>
            <rFont val="Tahoma"/>
            <family val="2"/>
          </rPr>
          <t>TRUE if the fixing is in arrears. If omitted, default = FALSE</t>
        </r>
      </text>
    </comment>
    <comment ref="B17" authorId="0" shapeId="0">
      <text>
        <r>
          <rPr>
            <sz val="8"/>
            <color indexed="81"/>
            <rFont val="Tahoma"/>
            <family val="2"/>
          </rPr>
          <t>Payment DayCounter ID</t>
        </r>
      </text>
    </comment>
    <comment ref="B18" authorId="0" shapeId="0">
      <text>
        <r>
          <rPr>
            <sz val="8"/>
            <color indexed="81"/>
            <rFont val="Tahoma"/>
            <family val="2"/>
          </rPr>
          <t>floor strikes. If omitted, default = no floor</t>
        </r>
      </text>
    </comment>
    <comment ref="E18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9" authorId="0" shapeId="0">
      <text>
        <r>
          <rPr>
            <sz val="8"/>
            <color indexed="81"/>
            <rFont val="Tahoma"/>
            <family val="2"/>
          </rPr>
          <t>floating rate gearings. If omitted, default = 1.0</t>
        </r>
      </text>
    </comment>
    <comment ref="E19" authorId="0" shapeId="0">
      <text>
        <r>
          <rPr>
            <sz val="8"/>
            <color indexed="81"/>
            <rFont val="Tahoma"/>
            <family val="2"/>
          </rPr>
          <t>leg object IDs</t>
        </r>
      </text>
    </comment>
    <comment ref="B20" authorId="0" shapeId="0">
      <text>
        <r>
          <rPr>
            <sz val="8"/>
            <color indexed="81"/>
            <rFont val="Tahoma"/>
            <family val="2"/>
          </rPr>
          <t>floating rate index</t>
        </r>
      </text>
    </comment>
    <comment ref="E20" authorId="0" shapeId="0">
      <text>
        <r>
          <rPr>
            <sz val="8"/>
            <color indexed="81"/>
            <rFont val="Tahoma"/>
            <family val="2"/>
          </rPr>
          <t>TRUE for payed leg</t>
        </r>
      </text>
    </comment>
    <comment ref="B21" authorId="0" shapeId="0">
      <text>
        <r>
          <rPr>
            <sz val="8"/>
            <color indexed="81"/>
            <rFont val="Tahoma"/>
            <family val="2"/>
          </rPr>
          <t>floating rate spreads. If omitted, default = 0%</t>
        </r>
      </text>
    </comment>
    <comment ref="E21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22" authorId="0" shapeId="0">
      <text>
        <r>
          <rPr>
            <sz val="8"/>
            <color indexed="81"/>
            <rFont val="Tahoma"/>
            <family val="2"/>
          </rPr>
          <t>cap strikes. If omitted, default = no cap</t>
        </r>
      </text>
    </comment>
    <comment ref="E22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23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24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28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29" authorId="0" shapeId="0">
      <text>
        <r>
          <rPr>
            <sz val="8"/>
            <color indexed="81"/>
            <rFont val="Tahoma"/>
            <family val="2"/>
          </rPr>
          <t>payment business day convention. If omitted, default = Following.</t>
        </r>
      </text>
    </comment>
    <comment ref="B30" authorId="0" shapeId="0">
      <text>
        <r>
          <rPr>
            <sz val="8"/>
            <color indexed="81"/>
            <rFont val="Tahoma"/>
            <family val="2"/>
          </rPr>
          <t>Nominal amount vector. If omitted, default = 1000000</t>
        </r>
      </text>
    </comment>
    <comment ref="B31" authorId="0" shapeId="0">
      <text>
        <r>
          <rPr>
            <sz val="8"/>
            <color indexed="81"/>
            <rFont val="Tahoma"/>
            <family val="2"/>
          </rPr>
          <t>Schedule object ID</t>
        </r>
      </text>
    </comment>
    <comment ref="B32" authorId="0" shapeId="0">
      <text>
        <r>
          <rPr>
            <sz val="8"/>
            <color indexed="81"/>
            <rFont val="Tahoma"/>
            <family val="2"/>
          </rPr>
          <t>coupon fixed rates</t>
        </r>
      </text>
    </comment>
    <comment ref="B33" authorId="0" shapeId="0">
      <text>
        <r>
          <rPr>
            <sz val="8"/>
            <color indexed="81"/>
            <rFont val="Tahoma"/>
            <family val="2"/>
          </rPr>
          <t>Payment DayCounter ID</t>
        </r>
      </text>
    </comment>
    <comment ref="B34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35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5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option type (cap or floor)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coupon vector</t>
        </r>
      </text>
    </comment>
    <comment ref="B6" authorId="0" shapeId="0">
      <text>
        <r>
          <rPr>
            <sz val="8"/>
            <color indexed="81"/>
            <rFont val="Tahoma"/>
            <family val="2"/>
          </rPr>
          <t>strikes</t>
        </r>
      </text>
    </comment>
    <comment ref="B7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8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option type (cap or floor)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coupon vector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strikes</t>
        </r>
      </text>
    </comment>
    <comment ref="B16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7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6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expiry date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6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0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1" authorId="0" shapeId="0">
      <text>
        <r>
          <rPr>
            <sz val="8"/>
            <color indexed="81"/>
            <rFont val="Tahoma"/>
            <family val="2"/>
          </rPr>
          <t>underlying (vanilla) swap object ID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Exercise object ID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settlement type (PhysicalSettlement, CashSettlement)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7.xml><?xml version="1.0" encoding="utf-8"?>
<comments xmlns="http://schemas.openxmlformats.org/spreadsheetml/2006/main">
  <authors>
    <author>Ferdinando Ametrano</author>
  </authors>
  <commentList>
    <comment ref="B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E3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4" authorId="0" shapeId="0">
      <text>
        <r>
          <rPr>
            <sz val="8"/>
            <color indexed="81"/>
            <rFont val="Tahoma"/>
            <family val="2"/>
          </rPr>
          <t>index tenor (e.g. 1Y for one year)</t>
        </r>
      </text>
    </comment>
    <comment ref="E4" authorId="0" shapeId="0">
      <text>
        <r>
          <rPr>
            <sz val="8"/>
            <color indexed="81"/>
            <rFont val="Tahoma"/>
            <family val="2"/>
          </rPr>
          <t>leg object IDs</t>
        </r>
      </text>
    </comment>
    <comment ref="B5" authorId="0" shapeId="0">
      <text>
        <r>
          <rPr>
            <sz val="8"/>
            <color indexed="81"/>
            <rFont val="Tahoma"/>
            <family val="2"/>
          </rPr>
          <t>forecasting yield term structure</t>
        </r>
      </text>
    </comment>
    <comment ref="E5" authorId="0" shapeId="0">
      <text>
        <r>
          <rPr>
            <sz val="8"/>
            <color indexed="81"/>
            <rFont val="Tahoma"/>
            <family val="2"/>
          </rPr>
          <t>TRUE for payed leg</t>
        </r>
      </text>
    </comment>
    <comment ref="E6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7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E7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8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2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3" authorId="0" shapeId="0">
      <text>
        <r>
          <rPr>
            <sz val="8"/>
            <color indexed="81"/>
            <rFont val="Tahoma"/>
            <family val="2"/>
          </rPr>
          <t>Swaption Volatility Structure object ID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Cms Coupon Pricer Type (e.g ConundrumByBlack, ConundrumByNumericalIntegration, ClassicalAnaliticalFormula)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model of the yield curve (e.g Standard, ExactYield, ParallelShifts, NonParallelShifts)</t>
        </r>
      </text>
    </comment>
    <comment ref="B16" authorId="0" shapeId="0">
      <text>
        <r>
          <rPr>
            <sz val="8"/>
            <color indexed="81"/>
            <rFont val="Tahoma"/>
            <family val="2"/>
          </rPr>
          <t>mean reversion quote.</t>
        </r>
      </text>
    </comment>
    <comment ref="B17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8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22" authorId="0" shape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23" authorId="0" shapeId="0">
      <text>
        <r>
          <rPr>
            <sz val="8"/>
            <color indexed="81"/>
            <rFont val="Tahoma"/>
            <family val="2"/>
          </rPr>
          <t>payment business day convention. If omitted, default = Following.</t>
        </r>
      </text>
    </comment>
    <comment ref="B24" authorId="0" shapeId="0">
      <text>
        <r>
          <rPr>
            <sz val="8"/>
            <color indexed="81"/>
            <rFont val="Tahoma"/>
            <family val="2"/>
          </rPr>
          <t>Nominal amount vector. If omitted, default = 1000000</t>
        </r>
      </text>
    </comment>
    <comment ref="B25" authorId="0" shapeId="0">
      <text>
        <r>
          <rPr>
            <sz val="8"/>
            <color indexed="81"/>
            <rFont val="Tahoma"/>
            <family val="2"/>
          </rPr>
          <t>Schedule object ID</t>
        </r>
      </text>
    </comment>
    <comment ref="B26" authorId="0" shapeId="0">
      <text>
        <r>
          <rPr>
            <sz val="8"/>
            <color indexed="81"/>
            <rFont val="Tahoma"/>
            <family val="2"/>
          </rPr>
          <t>fixing days (e.g. 2). If omitted, default = index natural fixing days</t>
        </r>
      </text>
    </comment>
    <comment ref="B27" authorId="0" shapeId="0">
      <text>
        <r>
          <rPr>
            <sz val="8"/>
            <color indexed="81"/>
            <rFont val="Tahoma"/>
            <family val="2"/>
          </rPr>
          <t>TRUE if the fixing is in arrears. If omitted, default = FALSE</t>
        </r>
      </text>
    </comment>
    <comment ref="B28" authorId="0" shapeId="0">
      <text>
        <r>
          <rPr>
            <sz val="8"/>
            <color indexed="81"/>
            <rFont val="Tahoma"/>
            <family val="2"/>
          </rPr>
          <t>Payment DayCounter ID</t>
        </r>
      </text>
    </comment>
    <comment ref="B29" authorId="0" shapeId="0">
      <text>
        <r>
          <rPr>
            <sz val="8"/>
            <color indexed="81"/>
            <rFont val="Tahoma"/>
            <family val="2"/>
          </rPr>
          <t>floor strikes. If omitted, default = no floor</t>
        </r>
      </text>
    </comment>
    <comment ref="B30" authorId="0" shapeId="0">
      <text>
        <r>
          <rPr>
            <sz val="8"/>
            <color indexed="81"/>
            <rFont val="Tahoma"/>
            <family val="2"/>
          </rPr>
          <t>floating rate gearings. If omitted, default = 1.0</t>
        </r>
      </text>
    </comment>
    <comment ref="B31" authorId="0" shapeId="0">
      <text>
        <r>
          <rPr>
            <sz val="8"/>
            <color indexed="81"/>
            <rFont val="Tahoma"/>
            <family val="2"/>
          </rPr>
          <t>underlying SwapIndex object ID</t>
        </r>
      </text>
    </comment>
    <comment ref="B32" authorId="0" shapeId="0">
      <text>
        <r>
          <rPr>
            <sz val="8"/>
            <color indexed="81"/>
            <rFont val="Tahoma"/>
            <family val="2"/>
          </rPr>
          <t>floating rate spreads. If omitted, default = 0%</t>
        </r>
      </text>
    </comment>
    <comment ref="B33" authorId="0" shapeId="0">
      <text>
        <r>
          <rPr>
            <sz val="8"/>
            <color indexed="81"/>
            <rFont val="Tahoma"/>
            <family val="2"/>
          </rPr>
          <t>cap strikes. If omitted, default = no cap</t>
        </r>
      </text>
    </comment>
    <comment ref="B34" authorId="0" shape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35" authorId="0" shape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<sst xmlns="http://schemas.openxmlformats.org/spreadsheetml/2006/main" count="253" uniqueCount="99">
  <si>
    <t>NullCalendar</t>
  </si>
  <si>
    <t>Continuous</t>
  </si>
  <si>
    <t>ObjectID</t>
  </si>
  <si>
    <t>NDays</t>
  </si>
  <si>
    <t>Calendar</t>
  </si>
  <si>
    <t>Rate</t>
  </si>
  <si>
    <t>DayCounter</t>
  </si>
  <si>
    <t>Compounding</t>
  </si>
  <si>
    <t>Frequency</t>
  </si>
  <si>
    <t>Permanent</t>
  </si>
  <si>
    <t>Trigger</t>
  </si>
  <si>
    <t>FlatForward</t>
  </si>
  <si>
    <t>Error</t>
  </si>
  <si>
    <t>ReferenceDate</t>
  </si>
  <si>
    <t>Volatility</t>
  </si>
  <si>
    <t>SwaptionVTSConstant</t>
  </si>
  <si>
    <t>TARGET</t>
  </si>
  <si>
    <t>Payer</t>
  </si>
  <si>
    <t>ScheduleID</t>
  </si>
  <si>
    <t>Actual/360</t>
  </si>
  <si>
    <t>PayerReceiver</t>
  </si>
  <si>
    <t>Nominal</t>
  </si>
  <si>
    <t>FixedLegSchedule</t>
  </si>
  <si>
    <t>FixedRate</t>
  </si>
  <si>
    <t>FixedLegDayCounter</t>
  </si>
  <si>
    <t>FloatingLegSchedule</t>
  </si>
  <si>
    <t>IborIndex</t>
  </si>
  <si>
    <t>FloatingLegSpread</t>
  </si>
  <si>
    <t>FloatingLegDayCounter</t>
  </si>
  <si>
    <t>VanillaSwap</t>
  </si>
  <si>
    <t>1Y</t>
  </si>
  <si>
    <t>Following</t>
  </si>
  <si>
    <t>Backward</t>
  </si>
  <si>
    <t>EffectiveDate</t>
  </si>
  <si>
    <t>TerminationDate</t>
  </si>
  <si>
    <t>Tenor</t>
  </si>
  <si>
    <t>Convention</t>
  </si>
  <si>
    <t>TermDateConv</t>
  </si>
  <si>
    <t>GenRule</t>
  </si>
  <si>
    <t>EndOfMonth</t>
  </si>
  <si>
    <t>FirstDate</t>
  </si>
  <si>
    <t>NextToLastDate</t>
  </si>
  <si>
    <t>Schedule</t>
  </si>
  <si>
    <t>6M</t>
  </si>
  <si>
    <t>Modified Following</t>
  </si>
  <si>
    <t>YieldCurve</t>
  </si>
  <si>
    <t>Euribor</t>
  </si>
  <si>
    <t>Cap</t>
  </si>
  <si>
    <t>OptionType</t>
  </si>
  <si>
    <t>LegID</t>
  </si>
  <si>
    <t>Strikes</t>
  </si>
  <si>
    <t>CapFloor</t>
  </si>
  <si>
    <t>PaymentBDC</t>
  </si>
  <si>
    <t>Nominals</t>
  </si>
  <si>
    <t>FixingDays</t>
  </si>
  <si>
    <t>IsInArrears</t>
  </si>
  <si>
    <t>Floors</t>
  </si>
  <si>
    <t>Gearings</t>
  </si>
  <si>
    <t>Spreads</t>
  </si>
  <si>
    <t>Caps</t>
  </si>
  <si>
    <t>IborLeg</t>
  </si>
  <si>
    <t>Floor</t>
  </si>
  <si>
    <t>Coupons</t>
  </si>
  <si>
    <t>FixedRateLeg</t>
  </si>
  <si>
    <t>LegIDs</t>
  </si>
  <si>
    <t>Swap</t>
  </si>
  <si>
    <t>ImpliedVolatility</t>
  </si>
  <si>
    <t>Atm Rate</t>
  </si>
  <si>
    <t>NPV</t>
  </si>
  <si>
    <t>Vol</t>
  </si>
  <si>
    <t>BlackCapFloorEngine</t>
  </si>
  <si>
    <t>VolTS</t>
  </si>
  <si>
    <t>BlackSwaptionEngine</t>
  </si>
  <si>
    <t>SetPricingEngine</t>
  </si>
  <si>
    <t>DiscountingSwapEngine</t>
  </si>
  <si>
    <t>FairRate</t>
  </si>
  <si>
    <t>Physical</t>
  </si>
  <si>
    <t>Exercise</t>
  </si>
  <si>
    <t>SettlementType</t>
  </si>
  <si>
    <t>Swaption</t>
  </si>
  <si>
    <t>ExpiryDate</t>
  </si>
  <si>
    <t>EuropeanExercise</t>
  </si>
  <si>
    <t>SwapIndex</t>
  </si>
  <si>
    <t>CmsLeg</t>
  </si>
  <si>
    <t>10Y</t>
  </si>
  <si>
    <t>EuriborSwapFixA</t>
  </si>
  <si>
    <t>ConundrumByNumericalIntegration</t>
  </si>
  <si>
    <t>NonParallelShifts</t>
  </si>
  <si>
    <t>CmsCouponPricerType</t>
  </si>
  <si>
    <t>ModelOfYieldCurve</t>
  </si>
  <si>
    <t>MeanReversion</t>
  </si>
  <si>
    <t>CmsCouponPricer</t>
  </si>
  <si>
    <t>LegSetCouponPricers</t>
  </si>
  <si>
    <t>FairSpread</t>
  </si>
  <si>
    <t>ConstantOptionletVolatility</t>
  </si>
  <si>
    <t>DiscountCurve</t>
  </si>
  <si>
    <t>ForwardingCurve</t>
  </si>
  <si>
    <t>Actual/Actual (ISMA)</t>
  </si>
  <si>
    <t>Semiannual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</si>
</sst>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0.0000%"/>
    <numFmt numFmtId="165" formatCode="ddd\,\ d\-mmm\-yyyy"/>
    <numFmt numFmtId="166" formatCode="0.0000"/>
  </numFmts>
  <fonts count="7" x14ac:knownFonts="1">
    <font>
      <sz val="8"/>
      <name val="Arial"/>
    </font>
    <font>
      <sz val="8"/>
      <name val="Arial"/>
      <family val="2"/>
    </font>
    <font>
      <sz val="8"/>
      <color indexed="81"/>
      <name val="Tahoma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22"/>
        <bgColor indexed="26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7">
    <xf numFmtId="0" fontId="0" fillId="0" borderId="0" xfId="0"/>
    <xf numFmtId="3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3" fontId="4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165" fontId="0" fillId="0" borderId="0" xfId="0" applyNumberFormat="1"/>
    <xf numFmtId="10" fontId="0" fillId="0" borderId="0" xfId="0" applyNumberFormat="1"/>
    <xf numFmtId="165" fontId="4" fillId="3" borderId="2" xfId="0" applyNumberFormat="1" applyFont="1" applyFill="1" applyBorder="1" applyAlignment="1">
      <alignment horizontal="center"/>
    </xf>
    <xf numFmtId="10" fontId="4" fillId="3" borderId="2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4" fillId="3" borderId="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right"/>
    </xf>
    <xf numFmtId="43" fontId="4" fillId="3" borderId="2" xfId="0" applyNumberFormat="1" applyFont="1" applyFill="1" applyBorder="1" applyAlignment="1">
      <alignment horizontal="center"/>
    </xf>
    <xf numFmtId="43" fontId="0" fillId="0" borderId="0" xfId="0" applyNumberFormat="1"/>
    <xf numFmtId="164" fontId="0" fillId="0" borderId="0" xfId="1" applyNumberFormat="1" applyFont="1"/>
    <xf numFmtId="165" fontId="4" fillId="3" borderId="3" xfId="0" applyNumberFormat="1" applyFont="1" applyFill="1" applyBorder="1" applyAlignment="1">
      <alignment horizontal="center"/>
    </xf>
    <xf numFmtId="0" fontId="0" fillId="0" borderId="0" xfId="0" applyNumberFormat="1"/>
    <xf numFmtId="166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43" fontId="0" fillId="0" borderId="0" xfId="0" applyNumberFormat="1" applyAlignment="1">
      <alignment horizontal="center" vertical="center" wrapText="1"/>
    </xf>
    <xf numFmtId="3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vertical="center" wrapText="1"/>
    </xf>
    <xf numFmtId="15" fontId="0" fillId="0" borderId="0" xfId="0" applyNumberFormat="1"/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43" fontId="0" fillId="0" borderId="0" xfId="2" applyNumberFormat="1" applyFont="1"/>
  </cellXfs>
  <cellStyles count="3">
    <cellStyle name="Normale" xfId="0" builtinId="0"/>
    <cellStyle name="Percentuale" xfId="1" builtinId="5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rva%20OI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UR%206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1_Versione&amp;Data"/>
      <sheetName val="2_Index"/>
      <sheetName val="3_Anagrafe Tassi Deposito"/>
      <sheetName val="4_Anagrafe Tassi OIS"/>
      <sheetName val="5_Selezione Tassi"/>
      <sheetName val="6_Yield Curve"/>
      <sheetName val="7_Curva Bootstrappata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I5" t="str">
            <v>Curva_OIS#0005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1_Versione&amp;Data"/>
      <sheetName val="2_Index"/>
      <sheetName val="3_DepositRateHelper"/>
      <sheetName val="4_FraRateHelper"/>
      <sheetName val="5_SwapRateHelper"/>
      <sheetName val="6_RateHelperSelection"/>
      <sheetName val="7_PieceWiseYieldCurve"/>
      <sheetName val="8_BootstrapCurv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I8" t="str">
            <v>SwapCurve_6M#0004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19"/>
  <sheetViews>
    <sheetView workbookViewId="0">
      <selection activeCell="B9" sqref="B9"/>
    </sheetView>
  </sheetViews>
  <sheetFormatPr defaultRowHeight="11.25" x14ac:dyDescent="0.2"/>
  <cols>
    <col min="1" max="1" width="14.33203125" bestFit="1" customWidth="1"/>
    <col min="2" max="2" width="25" bestFit="1" customWidth="1"/>
    <col min="3" max="3" width="5.5" customWidth="1"/>
    <col min="4" max="4" width="22.1640625" bestFit="1" customWidth="1"/>
    <col min="5" max="5" width="16.6640625" bestFit="1" customWidth="1"/>
    <col min="6" max="6" width="6.33203125" customWidth="1"/>
    <col min="7" max="7" width="26.33203125" bestFit="1" customWidth="1"/>
    <col min="8" max="8" width="16" bestFit="1" customWidth="1"/>
  </cols>
  <sheetData>
    <row r="1" spans="1:8" x14ac:dyDescent="0.2">
      <c r="A1" s="3" t="s">
        <v>11</v>
      </c>
      <c r="B1" s="11" t="str">
        <f>_xll.qlFlatForward(B3,B4,B5,B6,B7,B8,B9,B10,B11)</f>
        <v>obj_00003#0026</v>
      </c>
      <c r="D1" s="3" t="s">
        <v>15</v>
      </c>
      <c r="E1" s="11" t="str">
        <f>_xll.qlConstantSwaptionVolatility(E3,0,"TARGET","f",E5,E6,E7,E8)</f>
        <v>obj_00000#0018</v>
      </c>
      <c r="G1" s="3" t="s">
        <v>94</v>
      </c>
      <c r="H1" s="11" t="str">
        <f>_xll.qlConstantOptionletVolatility(H3,0,H5,"f",H4,H6,H7,H8)</f>
        <v>obj_00002#0018</v>
      </c>
    </row>
    <row r="2" spans="1:8" ht="12" thickBot="1" x14ac:dyDescent="0.25">
      <c r="A2" s="5" t="s">
        <v>12</v>
      </c>
      <c r="B2" s="12" t="str">
        <f>_xll.ohRangeRetrieveError(B1)</f>
        <v/>
      </c>
      <c r="D2" s="5" t="s">
        <v>12</v>
      </c>
      <c r="E2" s="12" t="str">
        <f>_xll.ohRangeRetrieveError(E1)</f>
        <v/>
      </c>
      <c r="G2" s="5" t="s">
        <v>12</v>
      </c>
      <c r="H2" s="12" t="str">
        <f>_xll.ohRangeRetrieveError(H1)</f>
        <v/>
      </c>
    </row>
    <row r="3" spans="1:8" x14ac:dyDescent="0.2">
      <c r="A3" s="3" t="s">
        <v>2</v>
      </c>
      <c r="B3" s="6"/>
      <c r="D3" s="3" t="s">
        <v>2</v>
      </c>
      <c r="E3" s="6"/>
      <c r="G3" s="3" t="s">
        <v>2</v>
      </c>
      <c r="H3" s="6"/>
    </row>
    <row r="4" spans="1:8" x14ac:dyDescent="0.2">
      <c r="A4" s="4" t="s">
        <v>3</v>
      </c>
      <c r="B4" s="7"/>
      <c r="D4" s="4" t="s">
        <v>13</v>
      </c>
      <c r="E4" s="15">
        <f>_xll.qlSettingsEvaluationDate()</f>
        <v>42402</v>
      </c>
      <c r="G4" s="4" t="s">
        <v>14</v>
      </c>
      <c r="H4" s="16">
        <v>0.15</v>
      </c>
    </row>
    <row r="5" spans="1:8" x14ac:dyDescent="0.2">
      <c r="A5" s="4" t="s">
        <v>4</v>
      </c>
      <c r="B5" s="43" t="s">
        <v>0</v>
      </c>
      <c r="D5" s="4" t="s">
        <v>14</v>
      </c>
      <c r="E5" s="16">
        <v>0.15</v>
      </c>
      <c r="G5" s="4" t="s">
        <v>4</v>
      </c>
      <c r="H5" s="43" t="s">
        <v>16</v>
      </c>
    </row>
    <row r="6" spans="1:8" x14ac:dyDescent="0.2">
      <c r="A6" s="4" t="s">
        <v>5</v>
      </c>
      <c r="B6" s="9">
        <v>4.3999999999999997E-2</v>
      </c>
      <c r="D6" s="4" t="s">
        <v>6</v>
      </c>
      <c r="E6" s="8"/>
      <c r="G6" s="4" t="s">
        <v>6</v>
      </c>
      <c r="H6" s="8"/>
    </row>
    <row r="7" spans="1:8" x14ac:dyDescent="0.2">
      <c r="A7" s="4" t="s">
        <v>6</v>
      </c>
      <c r="B7" s="8"/>
      <c r="D7" s="4" t="s">
        <v>9</v>
      </c>
      <c r="E7" s="8"/>
      <c r="G7" s="4" t="s">
        <v>9</v>
      </c>
      <c r="H7" s="8"/>
    </row>
    <row r="8" spans="1:8" ht="12" thickBot="1" x14ac:dyDescent="0.25">
      <c r="A8" s="4" t="s">
        <v>7</v>
      </c>
      <c r="B8" s="43" t="s">
        <v>1</v>
      </c>
      <c r="D8" s="5" t="s">
        <v>10</v>
      </c>
      <c r="E8" s="10"/>
      <c r="G8" s="5" t="s">
        <v>10</v>
      </c>
      <c r="H8" s="10"/>
    </row>
    <row r="9" spans="1:8" x14ac:dyDescent="0.2">
      <c r="A9" s="4" t="s">
        <v>8</v>
      </c>
      <c r="B9" s="43" t="s">
        <v>98</v>
      </c>
    </row>
    <row r="10" spans="1:8" x14ac:dyDescent="0.2">
      <c r="A10" s="4" t="s">
        <v>9</v>
      </c>
      <c r="B10" s="8"/>
    </row>
    <row r="11" spans="1:8" ht="12" thickBot="1" x14ac:dyDescent="0.25">
      <c r="A11" s="5" t="s">
        <v>10</v>
      </c>
      <c r="B11" s="10"/>
    </row>
    <row r="19" spans="1:1" x14ac:dyDescent="0.2">
      <c r="A19" s="42"/>
    </row>
  </sheetData>
  <phoneticPr fontId="0" type="noConversion"/>
  <dataValidations count="4">
    <dataValidation type="list" allowBlank="1" showInputMessage="1" showErrorMessage="1" sqref="H5 B5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H6 E6 B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B8">
      <formula1>"Simple,Compounded,Continuous,SimpleThenCompounded"</formula1>
    </dataValidation>
    <dataValidation type="list" allowBlank="1" showInputMessage="1" showErrorMessage="1" sqref="B9">
      <formula1>"Annual,Semiannual,EveryFourthMonth,Quarterly,Bimonthly,Monthly,Biweekly,Weekly,Daily,Once,NoFrequency"</formula1>
    </dataValidation>
  </dataValidations>
  <pageMargins left="0.75" right="0.75" top="1" bottom="1" header="0.5" footer="0.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B35"/>
  <sheetViews>
    <sheetView workbookViewId="0">
      <selection activeCell="B30" sqref="B30"/>
    </sheetView>
  </sheetViews>
  <sheetFormatPr defaultRowHeight="11.25" x14ac:dyDescent="0.2"/>
  <cols>
    <col min="1" max="1" width="23" bestFit="1" customWidth="1"/>
    <col min="2" max="2" width="23.33203125" bestFit="1" customWidth="1"/>
    <col min="3" max="3" width="10.1640625" bestFit="1" customWidth="1"/>
    <col min="5" max="5" width="23" bestFit="1" customWidth="1"/>
    <col min="6" max="6" width="80.83203125" bestFit="1" customWidth="1"/>
  </cols>
  <sheetData>
    <row r="1" spans="1:2" x14ac:dyDescent="0.2">
      <c r="A1" s="3" t="s">
        <v>4</v>
      </c>
      <c r="B1" s="44" t="s">
        <v>16</v>
      </c>
    </row>
    <row r="2" spans="1:2" x14ac:dyDescent="0.2">
      <c r="A2" s="4" t="s">
        <v>33</v>
      </c>
      <c r="B2" s="15">
        <f>DATE(2016,2,4)</f>
        <v>42404</v>
      </c>
    </row>
    <row r="3" spans="1:2" ht="12" thickBot="1" x14ac:dyDescent="0.25">
      <c r="A3" s="5" t="s">
        <v>34</v>
      </c>
      <c r="B3" s="29">
        <f>DATE(2046,9,1)</f>
        <v>53571</v>
      </c>
    </row>
    <row r="4" spans="1:2" ht="12" thickBot="1" x14ac:dyDescent="0.25"/>
    <row r="5" spans="1:2" x14ac:dyDescent="0.2">
      <c r="A5" s="3" t="s">
        <v>42</v>
      </c>
      <c r="B5" s="11" t="str">
        <f>_xll.qlSchedule(B7,B8,B9,B10,B11,B12,B13,B14,B15,B16,B17,B18,B19)</f>
        <v>obj_00008#0021</v>
      </c>
    </row>
    <row r="6" spans="1:2" ht="12" thickBot="1" x14ac:dyDescent="0.25">
      <c r="A6" s="5" t="s">
        <v>12</v>
      </c>
      <c r="B6" s="12" t="str">
        <f>_xll.ohRangeRetrieveError(B5)</f>
        <v/>
      </c>
    </row>
    <row r="7" spans="1:2" x14ac:dyDescent="0.2">
      <c r="A7" s="3" t="s">
        <v>2</v>
      </c>
      <c r="B7" s="6"/>
    </row>
    <row r="8" spans="1:2" x14ac:dyDescent="0.2">
      <c r="A8" s="4" t="s">
        <v>33</v>
      </c>
      <c r="B8" s="15">
        <f>EffectiveDate</f>
        <v>42404</v>
      </c>
    </row>
    <row r="9" spans="1:2" x14ac:dyDescent="0.2">
      <c r="A9" s="4" t="s">
        <v>34</v>
      </c>
      <c r="B9" s="15">
        <f>TerminationDate</f>
        <v>53571</v>
      </c>
    </row>
    <row r="10" spans="1:2" x14ac:dyDescent="0.2">
      <c r="A10" s="4" t="s">
        <v>35</v>
      </c>
      <c r="B10" s="43" t="s">
        <v>43</v>
      </c>
    </row>
    <row r="11" spans="1:2" x14ac:dyDescent="0.2">
      <c r="A11" s="4" t="s">
        <v>4</v>
      </c>
      <c r="B11" s="8" t="s">
        <v>16</v>
      </c>
    </row>
    <row r="12" spans="1:2" x14ac:dyDescent="0.2">
      <c r="A12" s="4" t="s">
        <v>36</v>
      </c>
      <c r="B12" s="8" t="s">
        <v>44</v>
      </c>
    </row>
    <row r="13" spans="1:2" x14ac:dyDescent="0.2">
      <c r="A13" s="4" t="s">
        <v>37</v>
      </c>
      <c r="B13" s="8" t="s">
        <v>44</v>
      </c>
    </row>
    <row r="14" spans="1:2" x14ac:dyDescent="0.2">
      <c r="A14" s="4" t="s">
        <v>38</v>
      </c>
      <c r="B14" s="8" t="s">
        <v>32</v>
      </c>
    </row>
    <row r="15" spans="1:2" x14ac:dyDescent="0.2">
      <c r="A15" s="4" t="s">
        <v>39</v>
      </c>
      <c r="B15" s="8"/>
    </row>
    <row r="16" spans="1:2" x14ac:dyDescent="0.2">
      <c r="A16" s="4" t="s">
        <v>40</v>
      </c>
      <c r="B16" s="15"/>
    </row>
    <row r="17" spans="1:2" x14ac:dyDescent="0.2">
      <c r="A17" s="4" t="s">
        <v>41</v>
      </c>
      <c r="B17" s="15"/>
    </row>
    <row r="18" spans="1:2" x14ac:dyDescent="0.2">
      <c r="A18" s="4" t="s">
        <v>9</v>
      </c>
      <c r="B18" s="8"/>
    </row>
    <row r="19" spans="1:2" ht="12" thickBot="1" x14ac:dyDescent="0.25">
      <c r="A19" s="5" t="s">
        <v>10</v>
      </c>
      <c r="B19" s="10"/>
    </row>
    <row r="20" spans="1:2" ht="12" thickBot="1" x14ac:dyDescent="0.25"/>
    <row r="21" spans="1:2" x14ac:dyDescent="0.2">
      <c r="A21" s="3" t="s">
        <v>42</v>
      </c>
      <c r="B21" s="11" t="str">
        <f>_xll.qlSchedule(B23,B24,B25,B26,B27,B28,B29,B30,B31,B32,B33,B34,B35)</f>
        <v>obj_00009#0021</v>
      </c>
    </row>
    <row r="22" spans="1:2" ht="12" thickBot="1" x14ac:dyDescent="0.25">
      <c r="A22" s="5" t="s">
        <v>12</v>
      </c>
      <c r="B22" s="12" t="str">
        <f>_xll.ohRangeRetrieveError(B21)</f>
        <v/>
      </c>
    </row>
    <row r="23" spans="1:2" x14ac:dyDescent="0.2">
      <c r="A23" s="3" t="s">
        <v>2</v>
      </c>
      <c r="B23" s="6"/>
    </row>
    <row r="24" spans="1:2" x14ac:dyDescent="0.2">
      <c r="A24" s="4" t="s">
        <v>33</v>
      </c>
      <c r="B24" s="15">
        <f>EffectiveDate</f>
        <v>42404</v>
      </c>
    </row>
    <row r="25" spans="1:2" x14ac:dyDescent="0.2">
      <c r="A25" s="4" t="s">
        <v>34</v>
      </c>
      <c r="B25" s="15">
        <f>TerminationDate</f>
        <v>53571</v>
      </c>
    </row>
    <row r="26" spans="1:2" x14ac:dyDescent="0.2">
      <c r="A26" s="4" t="s">
        <v>35</v>
      </c>
      <c r="B26" s="8" t="s">
        <v>43</v>
      </c>
    </row>
    <row r="27" spans="1:2" x14ac:dyDescent="0.2">
      <c r="A27" s="4" t="s">
        <v>4</v>
      </c>
      <c r="B27" s="8" t="s">
        <v>16</v>
      </c>
    </row>
    <row r="28" spans="1:2" x14ac:dyDescent="0.2">
      <c r="A28" s="4" t="s">
        <v>36</v>
      </c>
      <c r="B28" s="8" t="s">
        <v>44</v>
      </c>
    </row>
    <row r="29" spans="1:2" x14ac:dyDescent="0.2">
      <c r="A29" s="4" t="s">
        <v>37</v>
      </c>
      <c r="B29" s="8" t="s">
        <v>44</v>
      </c>
    </row>
    <row r="30" spans="1:2" x14ac:dyDescent="0.2">
      <c r="A30" s="4" t="s">
        <v>38</v>
      </c>
      <c r="B30" s="8" t="s">
        <v>32</v>
      </c>
    </row>
    <row r="31" spans="1:2" x14ac:dyDescent="0.2">
      <c r="A31" s="4" t="s">
        <v>39</v>
      </c>
      <c r="B31" s="8"/>
    </row>
    <row r="32" spans="1:2" x14ac:dyDescent="0.2">
      <c r="A32" s="4" t="s">
        <v>40</v>
      </c>
      <c r="B32" s="15"/>
    </row>
    <row r="33" spans="1:2" x14ac:dyDescent="0.2">
      <c r="A33" s="4" t="s">
        <v>41</v>
      </c>
      <c r="B33" s="15"/>
    </row>
    <row r="34" spans="1:2" x14ac:dyDescent="0.2">
      <c r="A34" s="4" t="s">
        <v>9</v>
      </c>
      <c r="B34" s="8"/>
    </row>
    <row r="35" spans="1:2" ht="12" thickBot="1" x14ac:dyDescent="0.25">
      <c r="A35" s="5" t="s">
        <v>10</v>
      </c>
      <c r="B35" s="10"/>
    </row>
  </sheetData>
  <phoneticPr fontId="0" type="noConversion"/>
  <dataValidations count="2">
    <dataValidation type="list" allowBlank="1" showInputMessage="1" showErrorMessage="1" sqref="B11 B27 B1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B12:B13 B28:B29">
      <formula1>"Following,Modified Following,Preceding,Modified Preceding,Unadjusted"</formula1>
    </dataValidation>
  </dataValidations>
  <pageMargins left="0.75" right="0.75" top="1" bottom="1" header="0.5" footer="0.5"/>
  <headerFooter alignWithMargins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B22"/>
  <sheetViews>
    <sheetView workbookViewId="0">
      <selection activeCell="B19" sqref="B19"/>
    </sheetView>
  </sheetViews>
  <sheetFormatPr defaultRowHeight="11.25" x14ac:dyDescent="0.2"/>
  <cols>
    <col min="1" max="1" width="23.6640625" bestFit="1" customWidth="1"/>
    <col min="2" max="2" width="26.33203125" bestFit="1" customWidth="1"/>
  </cols>
  <sheetData>
    <row r="1" spans="1:2" x14ac:dyDescent="0.2">
      <c r="A1" s="3" t="s">
        <v>74</v>
      </c>
      <c r="B1" s="11" t="str">
        <f>_xll.qlDiscountingSwapEngine(B3,B4,B5,B6)</f>
        <v>obj_0005b#0006</v>
      </c>
    </row>
    <row r="2" spans="1:2" ht="12" thickBot="1" x14ac:dyDescent="0.25">
      <c r="A2" s="5" t="s">
        <v>12</v>
      </c>
      <c r="B2" s="12" t="str">
        <f>_xll.ohRangeRetrieveError(B1)</f>
        <v/>
      </c>
    </row>
    <row r="3" spans="1:2" x14ac:dyDescent="0.2">
      <c r="A3" s="3" t="s">
        <v>2</v>
      </c>
      <c r="B3" s="6"/>
    </row>
    <row r="4" spans="1:2" x14ac:dyDescent="0.2">
      <c r="A4" s="4" t="s">
        <v>45</v>
      </c>
      <c r="B4" s="8" t="str">
        <f>'[1]6_Yield Curve'!$I$5</f>
        <v>Curva_OIS#0005</v>
      </c>
    </row>
    <row r="5" spans="1:2" x14ac:dyDescent="0.2">
      <c r="A5" s="4" t="s">
        <v>9</v>
      </c>
      <c r="B5" s="8"/>
    </row>
    <row r="6" spans="1:2" ht="12" thickBot="1" x14ac:dyDescent="0.25">
      <c r="A6" s="5" t="s">
        <v>10</v>
      </c>
      <c r="B6" s="10"/>
    </row>
    <row r="7" spans="1:2" ht="12" thickBot="1" x14ac:dyDescent="0.25"/>
    <row r="8" spans="1:2" x14ac:dyDescent="0.2">
      <c r="A8" s="3" t="s">
        <v>70</v>
      </c>
      <c r="B8" s="11" t="str">
        <f>_xll.qlBlackCapFloorEngine(B10,B11,B12,B13,B14)</f>
        <v>obj_00007#0025</v>
      </c>
    </row>
    <row r="9" spans="1:2" ht="12" thickBot="1" x14ac:dyDescent="0.25">
      <c r="A9" s="5" t="s">
        <v>12</v>
      </c>
      <c r="B9" s="12" t="str">
        <f>_xll.ohRangeRetrieveError(B8)</f>
        <v/>
      </c>
    </row>
    <row r="10" spans="1:2" x14ac:dyDescent="0.2">
      <c r="A10" s="3" t="s">
        <v>2</v>
      </c>
      <c r="B10" s="6"/>
    </row>
    <row r="11" spans="1:2" x14ac:dyDescent="0.2">
      <c r="A11" s="4" t="s">
        <v>45</v>
      </c>
      <c r="B11" s="8" t="str">
        <f>TermStructures!$B$1</f>
        <v>obj_00003#0026</v>
      </c>
    </row>
    <row r="12" spans="1:2" x14ac:dyDescent="0.2">
      <c r="A12" s="4" t="s">
        <v>69</v>
      </c>
      <c r="B12" s="8" t="str">
        <f>TermStructures!$H$1</f>
        <v>obj_00002#0018</v>
      </c>
    </row>
    <row r="13" spans="1:2" x14ac:dyDescent="0.2">
      <c r="A13" s="4" t="s">
        <v>9</v>
      </c>
      <c r="B13" s="8"/>
    </row>
    <row r="14" spans="1:2" ht="12" thickBot="1" x14ac:dyDescent="0.25">
      <c r="A14" s="5" t="s">
        <v>10</v>
      </c>
      <c r="B14" s="10"/>
    </row>
    <row r="15" spans="1:2" ht="12" thickBot="1" x14ac:dyDescent="0.25"/>
    <row r="16" spans="1:2" x14ac:dyDescent="0.2">
      <c r="A16" s="3" t="s">
        <v>72</v>
      </c>
      <c r="B16" s="11" t="str">
        <f>_xll.qlBlackSwaptionEngine(B18,B19,B20,B21,B22)</f>
        <v>obj_00006#0025</v>
      </c>
    </row>
    <row r="17" spans="1:2" ht="12" thickBot="1" x14ac:dyDescent="0.25">
      <c r="A17" s="5" t="s">
        <v>12</v>
      </c>
      <c r="B17" s="12" t="str">
        <f>_xll.ohRangeRetrieveError(B16)</f>
        <v/>
      </c>
    </row>
    <row r="18" spans="1:2" x14ac:dyDescent="0.2">
      <c r="A18" s="3" t="s">
        <v>2</v>
      </c>
      <c r="B18" s="6"/>
    </row>
    <row r="19" spans="1:2" x14ac:dyDescent="0.2">
      <c r="A19" s="4" t="s">
        <v>45</v>
      </c>
      <c r="B19" s="8" t="str">
        <f>TermStructures!$B$1</f>
        <v>obj_00003#0026</v>
      </c>
    </row>
    <row r="20" spans="1:2" x14ac:dyDescent="0.2">
      <c r="A20" s="4" t="s">
        <v>71</v>
      </c>
      <c r="B20" s="8" t="str">
        <f>TermStructures!$E$1</f>
        <v>obj_00000#0018</v>
      </c>
    </row>
    <row r="21" spans="1:2" x14ac:dyDescent="0.2">
      <c r="A21" s="4" t="s">
        <v>9</v>
      </c>
      <c r="B21" s="8"/>
    </row>
    <row r="22" spans="1:2" ht="12" thickBot="1" x14ac:dyDescent="0.25">
      <c r="A22" s="5" t="s">
        <v>10</v>
      </c>
      <c r="B22" s="10"/>
    </row>
  </sheetData>
  <phoneticPr fontId="0" type="noConversion"/>
  <pageMargins left="0.75" right="0.75" top="1" bottom="1" header="0.5" footer="0.5"/>
  <headerFooter alignWithMargins="0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I35"/>
  <sheetViews>
    <sheetView workbookViewId="0">
      <selection activeCell="C2" sqref="C2"/>
    </sheetView>
  </sheetViews>
  <sheetFormatPr defaultRowHeight="11.25" x14ac:dyDescent="0.2"/>
  <cols>
    <col min="1" max="1" width="13.6640625" bestFit="1" customWidth="1"/>
    <col min="2" max="2" width="22.1640625" bestFit="1" customWidth="1"/>
    <col min="3" max="3" width="10.83203125" customWidth="1"/>
    <col min="4" max="4" width="23" bestFit="1" customWidth="1"/>
    <col min="5" max="5" width="18.1640625" bestFit="1" customWidth="1"/>
    <col min="6" max="6" width="14.6640625" bestFit="1" customWidth="1"/>
    <col min="7" max="7" width="4.1640625" customWidth="1"/>
    <col min="8" max="8" width="14.6640625" bestFit="1" customWidth="1"/>
    <col min="9" max="9" width="17" customWidth="1"/>
  </cols>
  <sheetData>
    <row r="1" spans="1:9" x14ac:dyDescent="0.2">
      <c r="A1" s="3" t="s">
        <v>46</v>
      </c>
      <c r="B1" s="11" t="str">
        <f>_xll.qlEuribor(B3,B4,B5,B6,B7)</f>
        <v>obj_0005c#0006</v>
      </c>
      <c r="D1" s="3" t="s">
        <v>29</v>
      </c>
      <c r="E1" s="11" t="str">
        <f>_xll.qlVanillaSwap(E3,E4,E5,E6,E7,E8,E9,E10,E11,E12,E13,E14)</f>
        <v>obj_0005d#0010</v>
      </c>
      <c r="H1" t="s">
        <v>73</v>
      </c>
      <c r="I1" t="b">
        <f>_xll.qlInstrumentSetPricingEngine(E1,PricingEngines!$B$1)</f>
        <v>1</v>
      </c>
    </row>
    <row r="2" spans="1:9" ht="12" thickBot="1" x14ac:dyDescent="0.25">
      <c r="A2" s="5" t="s">
        <v>12</v>
      </c>
      <c r="B2" s="12" t="str">
        <f>_xll.ohRangeRetrieveError(B1)</f>
        <v/>
      </c>
      <c r="D2" s="5" t="s">
        <v>12</v>
      </c>
      <c r="E2" s="12" t="str">
        <f>_xll.ohRangeRetrieveError(E1)</f>
        <v/>
      </c>
      <c r="H2" t="s">
        <v>68</v>
      </c>
      <c r="I2" s="27">
        <f>_xll.qlInstrumentNPV(E1,I1)</f>
        <v>-47464550.756812036</v>
      </c>
    </row>
    <row r="3" spans="1:9" x14ac:dyDescent="0.2">
      <c r="A3" s="3" t="s">
        <v>2</v>
      </c>
      <c r="B3" s="6"/>
      <c r="D3" s="3" t="s">
        <v>2</v>
      </c>
      <c r="E3" s="6"/>
      <c r="H3" t="s">
        <v>75</v>
      </c>
      <c r="I3" s="28">
        <f>_xll.qlVanillaSwapFairRate($E$1,$I$1)</f>
        <v>2.5365655670009223E-2</v>
      </c>
    </row>
    <row r="4" spans="1:9" x14ac:dyDescent="0.2">
      <c r="A4" s="4" t="s">
        <v>35</v>
      </c>
      <c r="B4" s="8" t="str">
        <f>DateCalc!B26</f>
        <v>6M</v>
      </c>
      <c r="D4" s="4" t="s">
        <v>20</v>
      </c>
      <c r="E4" s="8" t="s">
        <v>17</v>
      </c>
      <c r="H4" t="s">
        <v>93</v>
      </c>
      <c r="I4" s="28">
        <f>_xll.qlVanillaSwapFairSpread($E$1,$I$1)</f>
        <v>1.9530252980775015E-2</v>
      </c>
    </row>
    <row r="5" spans="1:9" x14ac:dyDescent="0.2">
      <c r="A5" s="4" t="s">
        <v>45</v>
      </c>
      <c r="B5" s="8" t="str">
        <f>+'[2]7_PieceWiseYieldCurve'!$I$8</f>
        <v>SwapCurve_6M#0004</v>
      </c>
      <c r="D5" s="4" t="s">
        <v>21</v>
      </c>
      <c r="E5" s="26">
        <f>Nominal</f>
        <v>250000000</v>
      </c>
    </row>
    <row r="6" spans="1:9" x14ac:dyDescent="0.2">
      <c r="A6" s="4" t="s">
        <v>9</v>
      </c>
      <c r="B6" s="8"/>
      <c r="D6" s="4" t="s">
        <v>22</v>
      </c>
      <c r="E6" s="8" t="str">
        <f>DateCalc!$B$5</f>
        <v>obj_00008#0021</v>
      </c>
    </row>
    <row r="7" spans="1:9" ht="12" thickBot="1" x14ac:dyDescent="0.25">
      <c r="A7" s="5" t="s">
        <v>10</v>
      </c>
      <c r="B7" s="10"/>
      <c r="D7" s="4" t="s">
        <v>23</v>
      </c>
      <c r="E7" s="9">
        <v>3.2500000000000001E-2</v>
      </c>
    </row>
    <row r="8" spans="1:9" ht="12" thickBot="1" x14ac:dyDescent="0.25">
      <c r="D8" s="4" t="s">
        <v>24</v>
      </c>
      <c r="E8" s="8" t="str">
        <f>B33</f>
        <v>Actual/Actual (ISMA)</v>
      </c>
    </row>
    <row r="9" spans="1:9" x14ac:dyDescent="0.2">
      <c r="A9" s="3" t="s">
        <v>60</v>
      </c>
      <c r="B9" s="11" t="str">
        <f>_xll.qlIborLeg(B11,B12,B13,B14,B15,B16,B17,B18,B19,B20,B21,B22,B23,B24)</f>
        <v>obj_0005e#0008</v>
      </c>
      <c r="D9" s="4" t="s">
        <v>25</v>
      </c>
      <c r="E9" s="8" t="str">
        <f>DateCalc!B21</f>
        <v>obj_00009#0021</v>
      </c>
    </row>
    <row r="10" spans="1:9" ht="12" thickBot="1" x14ac:dyDescent="0.25">
      <c r="A10" s="5" t="s">
        <v>12</v>
      </c>
      <c r="B10" s="12" t="str">
        <f>_xll.ohRangeRetrieveError(B9)</f>
        <v/>
      </c>
      <c r="D10" s="4" t="s">
        <v>26</v>
      </c>
      <c r="E10" s="8" t="str">
        <f>B1</f>
        <v>obj_0005c#0006</v>
      </c>
    </row>
    <row r="11" spans="1:9" x14ac:dyDescent="0.2">
      <c r="A11" s="3" t="s">
        <v>2</v>
      </c>
      <c r="B11" s="6"/>
      <c r="D11" s="4" t="s">
        <v>27</v>
      </c>
      <c r="E11" s="9">
        <f>B21</f>
        <v>1.2500000000000001E-2</v>
      </c>
    </row>
    <row r="12" spans="1:9" x14ac:dyDescent="0.2">
      <c r="A12" s="4" t="s">
        <v>52</v>
      </c>
      <c r="B12" s="8" t="s">
        <v>31</v>
      </c>
      <c r="D12" s="4" t="s">
        <v>28</v>
      </c>
      <c r="E12" s="8" t="str">
        <f>B17</f>
        <v>Actual/360</v>
      </c>
    </row>
    <row r="13" spans="1:9" x14ac:dyDescent="0.2">
      <c r="A13" s="4" t="s">
        <v>53</v>
      </c>
      <c r="B13" s="26">
        <v>250000000</v>
      </c>
      <c r="D13" s="4" t="s">
        <v>9</v>
      </c>
      <c r="E13" s="8"/>
    </row>
    <row r="14" spans="1:9" ht="12" thickBot="1" x14ac:dyDescent="0.25">
      <c r="A14" s="4" t="s">
        <v>18</v>
      </c>
      <c r="B14" s="8" t="str">
        <f>DateCalc!B21</f>
        <v>obj_00009#0021</v>
      </c>
      <c r="D14" s="5" t="s">
        <v>10</v>
      </c>
      <c r="E14" s="10"/>
    </row>
    <row r="15" spans="1:9" ht="12" thickBot="1" x14ac:dyDescent="0.25">
      <c r="A15" s="4" t="s">
        <v>54</v>
      </c>
      <c r="B15" s="8">
        <v>2</v>
      </c>
    </row>
    <row r="16" spans="1:9" x14ac:dyDescent="0.2">
      <c r="A16" s="4" t="s">
        <v>55</v>
      </c>
      <c r="B16" s="8"/>
      <c r="D16" s="3" t="s">
        <v>65</v>
      </c>
      <c r="E16" s="11" t="str">
        <f>_xll.qlSwap(E18,E19:F19,E20:F20,E21,E22)</f>
        <v>obj_00063#0011</v>
      </c>
      <c r="H16" t="s">
        <v>73</v>
      </c>
      <c r="I16" t="b">
        <f>_xll.qlInstrumentSetPricingEngine(E16,PricingEngines!$B$1)</f>
        <v>1</v>
      </c>
    </row>
    <row r="17" spans="1:9" ht="12" thickBot="1" x14ac:dyDescent="0.25">
      <c r="A17" s="4" t="s">
        <v>6</v>
      </c>
      <c r="B17" s="8" t="s">
        <v>19</v>
      </c>
      <c r="D17" s="5" t="s">
        <v>12</v>
      </c>
      <c r="E17" s="12" t="str">
        <f>_xll.ohRangeRetrieveError(E16)</f>
        <v/>
      </c>
      <c r="H17" t="s">
        <v>68</v>
      </c>
      <c r="I17" s="27">
        <f>_xll.qlInstrumentNPV(E16,I16)</f>
        <v>-47464550.756812036</v>
      </c>
    </row>
    <row r="18" spans="1:9" ht="12" thickBot="1" x14ac:dyDescent="0.25">
      <c r="A18" s="4" t="s">
        <v>56</v>
      </c>
      <c r="B18" s="9"/>
      <c r="D18" s="23" t="s">
        <v>2</v>
      </c>
      <c r="E18" s="20"/>
      <c r="I18" s="28"/>
    </row>
    <row r="19" spans="1:9" x14ac:dyDescent="0.2">
      <c r="A19" s="4" t="s">
        <v>57</v>
      </c>
      <c r="B19" s="8"/>
      <c r="D19" s="24" t="s">
        <v>64</v>
      </c>
      <c r="E19" s="17" t="str">
        <f>B26</f>
        <v>obj_0000a#0024</v>
      </c>
      <c r="F19" s="18" t="str">
        <f>B9</f>
        <v>obj_0005e#0008</v>
      </c>
    </row>
    <row r="20" spans="1:9" ht="12" thickBot="1" x14ac:dyDescent="0.25">
      <c r="A20" s="4" t="s">
        <v>26</v>
      </c>
      <c r="B20" s="8" t="str">
        <f>B1</f>
        <v>obj_0005c#0006</v>
      </c>
      <c r="D20" s="24" t="s">
        <v>17</v>
      </c>
      <c r="E20" s="17" t="b">
        <v>1</v>
      </c>
      <c r="F20" s="19" t="b">
        <v>0</v>
      </c>
    </row>
    <row r="21" spans="1:9" x14ac:dyDescent="0.2">
      <c r="A21" s="4" t="s">
        <v>58</v>
      </c>
      <c r="B21" s="9">
        <v>1.2500000000000001E-2</v>
      </c>
      <c r="D21" s="24" t="s">
        <v>9</v>
      </c>
      <c r="E21" s="21"/>
    </row>
    <row r="22" spans="1:9" ht="12" thickBot="1" x14ac:dyDescent="0.25">
      <c r="A22" s="4" t="s">
        <v>59</v>
      </c>
      <c r="B22" s="9"/>
      <c r="D22" s="25" t="s">
        <v>10</v>
      </c>
      <c r="E22" s="22"/>
    </row>
    <row r="23" spans="1:9" x14ac:dyDescent="0.2">
      <c r="A23" s="4" t="s">
        <v>9</v>
      </c>
      <c r="B23" s="8"/>
    </row>
    <row r="24" spans="1:9" ht="12" thickBot="1" x14ac:dyDescent="0.25">
      <c r="A24" s="5" t="s">
        <v>10</v>
      </c>
      <c r="B24" s="10"/>
    </row>
    <row r="25" spans="1:9" ht="12" thickBot="1" x14ac:dyDescent="0.25"/>
    <row r="26" spans="1:9" x14ac:dyDescent="0.2">
      <c r="A26" s="3" t="s">
        <v>63</v>
      </c>
      <c r="B26" s="11" t="str">
        <f>_xll.qlFixedRateLeg(B28,B29,B30,B31,B32,B33,B34,B35)</f>
        <v>obj_0000a#0024</v>
      </c>
    </row>
    <row r="27" spans="1:9" ht="12" thickBot="1" x14ac:dyDescent="0.25">
      <c r="A27" s="5" t="s">
        <v>12</v>
      </c>
      <c r="B27" s="12" t="str">
        <f>_xll.ohRangeRetrieveError(B26)</f>
        <v/>
      </c>
    </row>
    <row r="28" spans="1:9" x14ac:dyDescent="0.2">
      <c r="A28" s="3" t="s">
        <v>2</v>
      </c>
      <c r="B28" s="6"/>
    </row>
    <row r="29" spans="1:9" x14ac:dyDescent="0.2">
      <c r="A29" s="4" t="s">
        <v>52</v>
      </c>
      <c r="B29" s="8" t="s">
        <v>31</v>
      </c>
    </row>
    <row r="30" spans="1:9" x14ac:dyDescent="0.2">
      <c r="A30" s="4" t="s">
        <v>53</v>
      </c>
      <c r="B30" s="26">
        <f>Nominal</f>
        <v>250000000</v>
      </c>
    </row>
    <row r="31" spans="1:9" x14ac:dyDescent="0.2">
      <c r="A31" s="4" t="s">
        <v>18</v>
      </c>
      <c r="B31" s="8" t="str">
        <f>DateCalc!$B$5</f>
        <v>obj_00008#0021</v>
      </c>
    </row>
    <row r="32" spans="1:9" x14ac:dyDescent="0.2">
      <c r="A32" s="4" t="s">
        <v>62</v>
      </c>
      <c r="B32" s="9">
        <v>3.2500000000000001E-2</v>
      </c>
    </row>
    <row r="33" spans="1:2" x14ac:dyDescent="0.2">
      <c r="A33" s="4" t="s">
        <v>6</v>
      </c>
      <c r="B33" s="8" t="s">
        <v>97</v>
      </c>
    </row>
    <row r="34" spans="1:2" x14ac:dyDescent="0.2">
      <c r="A34" s="4" t="s">
        <v>9</v>
      </c>
      <c r="B34" s="8"/>
    </row>
    <row r="35" spans="1:2" ht="12" thickBot="1" x14ac:dyDescent="0.25">
      <c r="A35" s="5" t="s">
        <v>10</v>
      </c>
      <c r="B35" s="10"/>
    </row>
  </sheetData>
  <phoneticPr fontId="0" type="noConversion"/>
  <dataValidations count="3">
    <dataValidation type="list" allowBlank="1" showInputMessage="1" showErrorMessage="1" sqref="E4">
      <formula1>"Payer,Receiver"</formula1>
    </dataValidation>
    <dataValidation type="list" allowBlank="1" showInputMessage="1" showErrorMessage="1" sqref="E8 E12 B33 B1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B29 B12">
      <formula1>"Following,Modified Following,Preceding,Modified Preceding,Unadjusted"</formula1>
    </dataValidation>
  </dataValidations>
  <pageMargins left="0.75" right="0.75" top="1" bottom="1" header="0.5" footer="0.5"/>
  <headerFooter alignWithMargins="0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E17"/>
  <sheetViews>
    <sheetView workbookViewId="0">
      <selection activeCell="E1" sqref="E1"/>
    </sheetView>
  </sheetViews>
  <sheetFormatPr defaultRowHeight="11.25" x14ac:dyDescent="0.2"/>
  <cols>
    <col min="1" max="1" width="11.6640625" bestFit="1" customWidth="1"/>
    <col min="2" max="2" width="14.6640625" bestFit="1" customWidth="1"/>
    <col min="3" max="3" width="6.33203125" customWidth="1"/>
    <col min="4" max="4" width="14.6640625" bestFit="1" customWidth="1"/>
    <col min="5" max="5" width="10.5" bestFit="1" customWidth="1"/>
  </cols>
  <sheetData>
    <row r="1" spans="1:5" x14ac:dyDescent="0.2">
      <c r="A1" s="3" t="s">
        <v>51</v>
      </c>
      <c r="B1" s="11" t="str">
        <f>_xll.qlCapFloor(B3,B4,B5,B6,B7,B8)</f>
        <v>obj_00061#0008</v>
      </c>
      <c r="D1" t="s">
        <v>73</v>
      </c>
      <c r="E1" t="b">
        <f>_xll.qlInstrumentSetPricingEngine(B1,PricingEngines!$B$8)</f>
        <v>1</v>
      </c>
    </row>
    <row r="2" spans="1:5" ht="12" thickBot="1" x14ac:dyDescent="0.25">
      <c r="A2" s="5" t="s">
        <v>12</v>
      </c>
      <c r="B2" s="12" t="str">
        <f>_xll.ohRangeRetrieveError(B1)</f>
        <v/>
      </c>
      <c r="D2" t="s">
        <v>68</v>
      </c>
      <c r="E2" s="27" t="e">
        <f>_xll.qlInstrumentNPV(B1,E1)</f>
        <v>#NUM!</v>
      </c>
    </row>
    <row r="3" spans="1:5" x14ac:dyDescent="0.2">
      <c r="A3" s="3" t="s">
        <v>2</v>
      </c>
      <c r="B3" s="6"/>
      <c r="D3" t="s">
        <v>67</v>
      </c>
      <c r="E3" s="2">
        <f>_xll.qlCapFloorAtmRate(B1,TermStructures!$B$1)</f>
        <v>2.3837715358437945E-2</v>
      </c>
    </row>
    <row r="4" spans="1:5" x14ac:dyDescent="0.2">
      <c r="A4" s="4" t="s">
        <v>48</v>
      </c>
      <c r="B4" s="8" t="s">
        <v>61</v>
      </c>
      <c r="D4" t="s">
        <v>66</v>
      </c>
      <c r="E4" s="14" t="e">
        <f>_xll.qlCapFloorImpliedVolatility(B1,E2,TermStructures!$B$1,0.000001,100)</f>
        <v>#VALUE!</v>
      </c>
    </row>
    <row r="5" spans="1:5" x14ac:dyDescent="0.2">
      <c r="A5" s="4" t="s">
        <v>49</v>
      </c>
      <c r="B5" s="8" t="str">
        <f>Swaps!B9</f>
        <v>obj_0005e#0008</v>
      </c>
    </row>
    <row r="6" spans="1:5" x14ac:dyDescent="0.2">
      <c r="A6" s="4" t="s">
        <v>50</v>
      </c>
      <c r="B6" s="9">
        <v>0.04</v>
      </c>
    </row>
    <row r="7" spans="1:5" x14ac:dyDescent="0.2">
      <c r="A7" s="4" t="s">
        <v>9</v>
      </c>
      <c r="B7" s="8"/>
    </row>
    <row r="8" spans="1:5" ht="12" thickBot="1" x14ac:dyDescent="0.25">
      <c r="A8" s="5" t="s">
        <v>10</v>
      </c>
      <c r="B8" s="10"/>
    </row>
    <row r="9" spans="1:5" ht="12" thickBot="1" x14ac:dyDescent="0.25"/>
    <row r="10" spans="1:5" x14ac:dyDescent="0.2">
      <c r="A10" s="3" t="s">
        <v>51</v>
      </c>
      <c r="B10" s="11" t="str">
        <f>_xll.qlCapFloor(B12,B13,B14,B15,B16,B17)</f>
        <v>obj_0005f#0008</v>
      </c>
      <c r="D10" t="s">
        <v>73</v>
      </c>
      <c r="E10" t="b">
        <f>_xll.qlInstrumentSetPricingEngine(B10,PricingEngines!$B$8)</f>
        <v>1</v>
      </c>
    </row>
    <row r="11" spans="1:5" ht="12" thickBot="1" x14ac:dyDescent="0.25">
      <c r="A11" s="5" t="s">
        <v>12</v>
      </c>
      <c r="B11" s="12" t="str">
        <f>_xll.ohRangeRetrieveError(B10)</f>
        <v/>
      </c>
      <c r="D11" t="s">
        <v>68</v>
      </c>
      <c r="E11" s="27" t="e">
        <f>_xll.qlInstrumentNPV(B10,E10)</f>
        <v>#NUM!</v>
      </c>
    </row>
    <row r="12" spans="1:5" x14ac:dyDescent="0.2">
      <c r="A12" s="3" t="s">
        <v>2</v>
      </c>
      <c r="B12" s="6"/>
      <c r="D12" t="s">
        <v>67</v>
      </c>
      <c r="E12" s="2">
        <f>_xll.qlCapFloorAtmRate(B10,TermStructures!$B$1)</f>
        <v>2.3837715358437945E-2</v>
      </c>
    </row>
    <row r="13" spans="1:5" x14ac:dyDescent="0.2">
      <c r="A13" s="4" t="s">
        <v>48</v>
      </c>
      <c r="B13" s="8" t="s">
        <v>47</v>
      </c>
      <c r="D13" t="s">
        <v>66</v>
      </c>
      <c r="E13" s="14" t="e">
        <f>_xll.qlCapFloorImpliedVolatility(B10,E11,TermStructures!$B$1,0.000001,100)</f>
        <v>#VALUE!</v>
      </c>
    </row>
    <row r="14" spans="1:5" x14ac:dyDescent="0.2">
      <c r="A14" s="4" t="s">
        <v>49</v>
      </c>
      <c r="B14" s="8" t="str">
        <f>Swaps!B9</f>
        <v>obj_0005e#0008</v>
      </c>
    </row>
    <row r="15" spans="1:5" x14ac:dyDescent="0.2">
      <c r="A15" s="4" t="s">
        <v>50</v>
      </c>
      <c r="B15" s="9">
        <v>0.04</v>
      </c>
    </row>
    <row r="16" spans="1:5" x14ac:dyDescent="0.2">
      <c r="A16" s="4" t="s">
        <v>9</v>
      </c>
      <c r="B16" s="8"/>
    </row>
    <row r="17" spans="1:2" ht="12" thickBot="1" x14ac:dyDescent="0.25">
      <c r="A17" s="5" t="s">
        <v>10</v>
      </c>
      <c r="B17" s="10"/>
    </row>
  </sheetData>
  <phoneticPr fontId="0" type="noConversion"/>
  <dataValidations count="1">
    <dataValidation type="list" allowBlank="1" showInputMessage="1" showErrorMessage="1" sqref="B13 B4">
      <formula1>"Cap,Floor"</formula1>
    </dataValidation>
  </dataValidations>
  <pageMargins left="0.75" right="0.75" top="1" bottom="1" header="0.5" footer="0.5"/>
  <headerFooter alignWithMargins="0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E15"/>
  <sheetViews>
    <sheetView workbookViewId="0">
      <selection activeCell="E1" sqref="E1"/>
    </sheetView>
  </sheetViews>
  <sheetFormatPr defaultRowHeight="11.25" x14ac:dyDescent="0.2"/>
  <cols>
    <col min="1" max="1" width="18" bestFit="1" customWidth="1"/>
    <col min="2" max="2" width="14.6640625" bestFit="1" customWidth="1"/>
    <col min="4" max="4" width="14.6640625" bestFit="1" customWidth="1"/>
    <col min="5" max="5" width="9.5" bestFit="1" customWidth="1"/>
  </cols>
  <sheetData>
    <row r="1" spans="1:5" x14ac:dyDescent="0.2">
      <c r="A1" s="3" t="s">
        <v>81</v>
      </c>
      <c r="B1" s="11" t="str">
        <f>_xll.qlEuropeanExercise(B3,B4,B5,B6)</f>
        <v>obj_00001#0018</v>
      </c>
    </row>
    <row r="2" spans="1:5" ht="12" thickBot="1" x14ac:dyDescent="0.25">
      <c r="A2" s="5" t="s">
        <v>12</v>
      </c>
      <c r="B2" s="12" t="str">
        <f>_xll.ohRangeRetrieveError(B1)</f>
        <v/>
      </c>
    </row>
    <row r="3" spans="1:5" x14ac:dyDescent="0.2">
      <c r="A3" s="3" t="s">
        <v>2</v>
      </c>
      <c r="B3" s="6"/>
    </row>
    <row r="4" spans="1:5" x14ac:dyDescent="0.2">
      <c r="A4" s="4" t="s">
        <v>80</v>
      </c>
      <c r="B4" s="15" t="s">
        <v>30</v>
      </c>
    </row>
    <row r="5" spans="1:5" x14ac:dyDescent="0.2">
      <c r="A5" s="4" t="s">
        <v>9</v>
      </c>
      <c r="B5" s="8"/>
    </row>
    <row r="6" spans="1:5" ht="12" thickBot="1" x14ac:dyDescent="0.25">
      <c r="A6" s="5" t="s">
        <v>10</v>
      </c>
      <c r="B6" s="10"/>
    </row>
    <row r="7" spans="1:5" ht="12" thickBot="1" x14ac:dyDescent="0.25"/>
    <row r="8" spans="1:5" x14ac:dyDescent="0.2">
      <c r="A8" s="3" t="s">
        <v>79</v>
      </c>
      <c r="B8" s="11" t="str">
        <f>_xll.qlSwaption(B10,B11,B12,B13,B14,B15)</f>
        <v>obj_00060#0010</v>
      </c>
      <c r="D8" t="s">
        <v>73</v>
      </c>
      <c r="E8" t="b">
        <f>_xll.qlInstrumentSetPricingEngine(B8,PricingEngines!$B$16)</f>
        <v>1</v>
      </c>
    </row>
    <row r="9" spans="1:5" ht="12" thickBot="1" x14ac:dyDescent="0.25">
      <c r="A9" s="5" t="s">
        <v>12</v>
      </c>
      <c r="B9" s="12" t="str">
        <f>_xll.ohRangeRetrieveError(B8)</f>
        <v/>
      </c>
      <c r="D9" t="s">
        <v>68</v>
      </c>
      <c r="E9" s="27">
        <f>_xll.qlInstrumentNPV(B8,E8)</f>
        <v>339.55490113431682</v>
      </c>
    </row>
    <row r="10" spans="1:5" x14ac:dyDescent="0.2">
      <c r="A10" s="3" t="s">
        <v>2</v>
      </c>
      <c r="B10" s="6"/>
      <c r="D10" t="s">
        <v>66</v>
      </c>
      <c r="E10" s="14">
        <f>_xll.qlSwaptionImpliedVolatility(B8,E9,TermStructures!$B$1,0.000001,100)</f>
        <v>2.0000000500000001</v>
      </c>
    </row>
    <row r="11" spans="1:5" x14ac:dyDescent="0.2">
      <c r="A11" s="4" t="s">
        <v>29</v>
      </c>
      <c r="B11" s="8" t="str">
        <f>Swaps!E1</f>
        <v>obj_0005d#0010</v>
      </c>
    </row>
    <row r="12" spans="1:5" x14ac:dyDescent="0.2">
      <c r="A12" s="4" t="s">
        <v>77</v>
      </c>
      <c r="B12" s="8" t="str">
        <f>B1</f>
        <v>obj_00001#0018</v>
      </c>
    </row>
    <row r="13" spans="1:5" x14ac:dyDescent="0.2">
      <c r="A13" s="4" t="s">
        <v>78</v>
      </c>
      <c r="B13" s="8" t="s">
        <v>76</v>
      </c>
    </row>
    <row r="14" spans="1:5" x14ac:dyDescent="0.2">
      <c r="A14" s="4" t="s">
        <v>9</v>
      </c>
      <c r="B14" s="8"/>
    </row>
    <row r="15" spans="1:5" ht="12" thickBot="1" x14ac:dyDescent="0.25">
      <c r="A15" s="5" t="s">
        <v>10</v>
      </c>
      <c r="B15" s="10"/>
    </row>
  </sheetData>
  <phoneticPr fontId="0" type="noConversion"/>
  <dataValidations disablePrompts="1" count="1">
    <dataValidation type="list" allowBlank="1" showInputMessage="1" showErrorMessage="1" sqref="B13">
      <formula1>"Physical,Cash"</formula1>
    </dataValidation>
  </dataValidations>
  <pageMargins left="0.75" right="0.75" top="1" bottom="1" header="0.5" footer="0.5"/>
  <pageSetup paperSize="9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I37"/>
  <sheetViews>
    <sheetView workbookViewId="0">
      <selection activeCell="C1" sqref="C1"/>
    </sheetView>
  </sheetViews>
  <sheetFormatPr defaultRowHeight="11.25" x14ac:dyDescent="0.2"/>
  <cols>
    <col min="1" max="1" width="23.1640625" bestFit="1" customWidth="1"/>
    <col min="2" max="2" width="29.33203125" bestFit="1" customWidth="1"/>
    <col min="4" max="4" width="11.33203125" bestFit="1" customWidth="1"/>
    <col min="5" max="6" width="14.6640625" bestFit="1" customWidth="1"/>
    <col min="7" max="7" width="5.6640625" customWidth="1"/>
    <col min="8" max="8" width="14.6640625" bestFit="1" customWidth="1"/>
    <col min="9" max="9" width="11.1640625" bestFit="1" customWidth="1"/>
  </cols>
  <sheetData>
    <row r="1" spans="1:9" x14ac:dyDescent="0.2">
      <c r="A1" s="3" t="s">
        <v>85</v>
      </c>
      <c r="B1" s="11" t="str">
        <f>_xll.qlEuriborSwapIsdaFixA(B3,B4,B5,B6,B7,B8)</f>
        <v>obj_00005#0025</v>
      </c>
      <c r="D1" s="3" t="s">
        <v>65</v>
      </c>
      <c r="E1" s="11" t="str">
        <f>_xll.qlSwap(E3,E4:F4,E5:F5,E6,E7)</f>
        <v>obj_00062#0018</v>
      </c>
      <c r="H1" t="s">
        <v>73</v>
      </c>
      <c r="I1" t="b">
        <f>_xll.qlInstrumentSetPricingEngine(E1,PricingEngines!$B$1,B37)</f>
        <v>1</v>
      </c>
    </row>
    <row r="2" spans="1:9" ht="12" thickBot="1" x14ac:dyDescent="0.25">
      <c r="A2" s="5" t="s">
        <v>12</v>
      </c>
      <c r="B2" s="12" t="str">
        <f>_xll.ohRangeRetrieveError(B1)</f>
        <v/>
      </c>
      <c r="D2" s="5" t="s">
        <v>12</v>
      </c>
      <c r="E2" s="12" t="str">
        <f>_xll.ohRangeRetrieveError(E1)</f>
        <v/>
      </c>
      <c r="H2" t="s">
        <v>68</v>
      </c>
      <c r="I2" s="27">
        <f>_xll.qlInstrumentNPV(E1,I1)</f>
        <v>-161779533.91042045</v>
      </c>
    </row>
    <row r="3" spans="1:9" ht="12" thickBot="1" x14ac:dyDescent="0.25">
      <c r="A3" s="3" t="s">
        <v>2</v>
      </c>
      <c r="B3" s="6"/>
      <c r="D3" s="23" t="s">
        <v>2</v>
      </c>
      <c r="E3" s="20"/>
      <c r="I3" s="28"/>
    </row>
    <row r="4" spans="1:9" x14ac:dyDescent="0.2">
      <c r="A4" s="4" t="s">
        <v>35</v>
      </c>
      <c r="B4" s="8" t="s">
        <v>84</v>
      </c>
      <c r="D4" s="24" t="s">
        <v>64</v>
      </c>
      <c r="E4" s="17" t="str">
        <f>B20</f>
        <v>obj_0000b#0031</v>
      </c>
      <c r="F4" s="18" t="str">
        <f>Swaps!B9</f>
        <v>obj_0005e#0008</v>
      </c>
    </row>
    <row r="5" spans="1:9" ht="12" thickBot="1" x14ac:dyDescent="0.25">
      <c r="A5" s="4" t="s">
        <v>96</v>
      </c>
      <c r="B5" s="8" t="str">
        <f>TermStructures!B1</f>
        <v>obj_00003#0026</v>
      </c>
      <c r="D5" s="24" t="s">
        <v>17</v>
      </c>
      <c r="E5" s="17" t="b">
        <v>1</v>
      </c>
      <c r="F5" s="19" t="b">
        <v>0</v>
      </c>
    </row>
    <row r="6" spans="1:9" x14ac:dyDescent="0.2">
      <c r="A6" s="4" t="s">
        <v>95</v>
      </c>
      <c r="B6" s="8" t="str">
        <f>TermStructures!B1</f>
        <v>obj_00003#0026</v>
      </c>
      <c r="D6" s="24" t="s">
        <v>9</v>
      </c>
      <c r="E6" s="21"/>
    </row>
    <row r="7" spans="1:9" ht="12" thickBot="1" x14ac:dyDescent="0.25">
      <c r="A7" s="4" t="s">
        <v>9</v>
      </c>
      <c r="B7" s="8"/>
      <c r="D7" s="25" t="s">
        <v>10</v>
      </c>
      <c r="E7" s="22"/>
    </row>
    <row r="8" spans="1:9" ht="12" thickBot="1" x14ac:dyDescent="0.25">
      <c r="A8" s="5" t="s">
        <v>10</v>
      </c>
      <c r="B8" s="10"/>
    </row>
    <row r="9" spans="1:9" ht="12" thickBot="1" x14ac:dyDescent="0.25"/>
    <row r="10" spans="1:9" x14ac:dyDescent="0.2">
      <c r="A10" s="3" t="s">
        <v>91</v>
      </c>
      <c r="B10" s="11" t="str">
        <f>_xll.qlCmsCouponPricer(B12,B13,B14,B15,B16,B17,B18)</f>
        <v>obj_00004#0017</v>
      </c>
    </row>
    <row r="11" spans="1:9" ht="12" thickBot="1" x14ac:dyDescent="0.25">
      <c r="A11" s="5" t="s">
        <v>12</v>
      </c>
      <c r="B11" s="12" t="str">
        <f>_xll.ohRangeRetrieveError(B10)</f>
        <v/>
      </c>
    </row>
    <row r="12" spans="1:9" x14ac:dyDescent="0.2">
      <c r="A12" s="3" t="s">
        <v>2</v>
      </c>
      <c r="B12" s="6"/>
    </row>
    <row r="13" spans="1:9" x14ac:dyDescent="0.2">
      <c r="A13" s="4" t="s">
        <v>14</v>
      </c>
      <c r="B13" s="8" t="str">
        <f>TermStructures!E1</f>
        <v>obj_00000#0018</v>
      </c>
    </row>
    <row r="14" spans="1:9" x14ac:dyDescent="0.2">
      <c r="A14" s="4" t="s">
        <v>88</v>
      </c>
      <c r="B14" s="8" t="s">
        <v>86</v>
      </c>
    </row>
    <row r="15" spans="1:9" x14ac:dyDescent="0.2">
      <c r="A15" s="4" t="s">
        <v>89</v>
      </c>
      <c r="B15" s="8" t="s">
        <v>87</v>
      </c>
    </row>
    <row r="16" spans="1:9" x14ac:dyDescent="0.2">
      <c r="A16" s="4" t="s">
        <v>90</v>
      </c>
      <c r="B16" s="8">
        <v>0.1</v>
      </c>
    </row>
    <row r="17" spans="1:2" x14ac:dyDescent="0.2">
      <c r="A17" s="4" t="s">
        <v>9</v>
      </c>
      <c r="B17" s="8"/>
    </row>
    <row r="18" spans="1:2" ht="12" thickBot="1" x14ac:dyDescent="0.25">
      <c r="A18" s="5" t="s">
        <v>10</v>
      </c>
      <c r="B18" s="10"/>
    </row>
    <row r="19" spans="1:2" ht="12" thickBot="1" x14ac:dyDescent="0.25"/>
    <row r="20" spans="1:2" x14ac:dyDescent="0.2">
      <c r="A20" s="3" t="s">
        <v>83</v>
      </c>
      <c r="B20" s="11" t="str">
        <f>_xll.qlCmsLeg(B22,B23,B24,B25,B26,B27,B28,B29,B30,B31,B32,B33,B34,B35)</f>
        <v>obj_0000b#0031</v>
      </c>
    </row>
    <row r="21" spans="1:2" ht="12" thickBot="1" x14ac:dyDescent="0.25">
      <c r="A21" s="5" t="s">
        <v>12</v>
      </c>
      <c r="B21" s="12" t="str">
        <f>_xll.ohRangeRetrieveError(B20)</f>
        <v/>
      </c>
    </row>
    <row r="22" spans="1:2" x14ac:dyDescent="0.2">
      <c r="A22" s="3" t="s">
        <v>2</v>
      </c>
      <c r="B22" s="6"/>
    </row>
    <row r="23" spans="1:2" x14ac:dyDescent="0.2">
      <c r="A23" s="4" t="s">
        <v>52</v>
      </c>
      <c r="B23" s="8" t="s">
        <v>31</v>
      </c>
    </row>
    <row r="24" spans="1:2" x14ac:dyDescent="0.2">
      <c r="A24" s="4" t="s">
        <v>53</v>
      </c>
      <c r="B24" s="8">
        <f>Nominal</f>
        <v>250000000</v>
      </c>
    </row>
    <row r="25" spans="1:2" x14ac:dyDescent="0.2">
      <c r="A25" s="4" t="s">
        <v>18</v>
      </c>
      <c r="B25" s="8" t="str">
        <f>DateCalc!B5</f>
        <v>obj_00008#0021</v>
      </c>
    </row>
    <row r="26" spans="1:2" x14ac:dyDescent="0.2">
      <c r="A26" s="4" t="s">
        <v>54</v>
      </c>
      <c r="B26" s="8"/>
    </row>
    <row r="27" spans="1:2" x14ac:dyDescent="0.2">
      <c r="A27" s="4" t="s">
        <v>55</v>
      </c>
      <c r="B27" s="8"/>
    </row>
    <row r="28" spans="1:2" x14ac:dyDescent="0.2">
      <c r="A28" s="4" t="s">
        <v>6</v>
      </c>
      <c r="B28" s="8" t="s">
        <v>19</v>
      </c>
    </row>
    <row r="29" spans="1:2" x14ac:dyDescent="0.2">
      <c r="A29" s="4" t="s">
        <v>56</v>
      </c>
      <c r="B29" s="9"/>
    </row>
    <row r="30" spans="1:2" x14ac:dyDescent="0.2">
      <c r="A30" s="4" t="s">
        <v>57</v>
      </c>
      <c r="B30" s="8"/>
    </row>
    <row r="31" spans="1:2" x14ac:dyDescent="0.2">
      <c r="A31" s="4" t="s">
        <v>82</v>
      </c>
      <c r="B31" s="8" t="str">
        <f>B1</f>
        <v>obj_00005#0025</v>
      </c>
    </row>
    <row r="32" spans="1:2" x14ac:dyDescent="0.2">
      <c r="A32" s="4" t="s">
        <v>58</v>
      </c>
      <c r="B32" s="9"/>
    </row>
    <row r="33" spans="1:2" x14ac:dyDescent="0.2">
      <c r="A33" s="4" t="s">
        <v>59</v>
      </c>
      <c r="B33" s="9"/>
    </row>
    <row r="34" spans="1:2" x14ac:dyDescent="0.2">
      <c r="A34" s="4" t="s">
        <v>9</v>
      </c>
      <c r="B34" s="8"/>
    </row>
    <row r="35" spans="1:2" ht="12" thickBot="1" x14ac:dyDescent="0.25">
      <c r="A35" s="5" t="s">
        <v>10</v>
      </c>
      <c r="B35" s="10"/>
    </row>
    <row r="37" spans="1:2" x14ac:dyDescent="0.2">
      <c r="A37" t="s">
        <v>92</v>
      </c>
      <c r="B37" t="b">
        <f>_xll.qlLegSetCouponPricers(B20,B10)</f>
        <v>1</v>
      </c>
    </row>
  </sheetData>
  <phoneticPr fontId="0" type="noConversion"/>
  <dataValidations disablePrompts="1" count="4">
    <dataValidation type="list" allowBlank="1" showInputMessage="1" showErrorMessage="1" sqref="B23">
      <formula1>"Following,Modified Following,Preceding,Modified Preceding,Unadjusted"</formula1>
    </dataValidation>
    <dataValidation type="list" allowBlank="1" showInputMessage="1" showErrorMessage="1" sqref="B28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B15">
      <formula1>"Standard, ExactYield, ParallelShifts, NonParallelShifts"</formula1>
    </dataValidation>
    <dataValidation type="list" allowBlank="1" showInputMessage="1" showErrorMessage="1" sqref="B14">
      <formula1>"ConundrumByBlack,ConundrumByNumericalIntegration"</formula1>
    </dataValidation>
  </dataValidations>
  <pageMargins left="0.75" right="0.75" top="1" bottom="1" header="0.5" footer="0.5"/>
  <pageSetup paperSize="9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N182"/>
  <sheetViews>
    <sheetView tabSelected="1" topLeftCell="A162" workbookViewId="0">
      <selection activeCell="C188" sqref="C188"/>
    </sheetView>
  </sheetViews>
  <sheetFormatPr defaultRowHeight="11.25" x14ac:dyDescent="0.2"/>
  <cols>
    <col min="1" max="1" width="23.83203125" bestFit="1" customWidth="1"/>
    <col min="2" max="2" width="31.6640625" customWidth="1"/>
    <col min="3" max="3" width="25.5" customWidth="1"/>
    <col min="4" max="5" width="23.83203125" bestFit="1" customWidth="1"/>
    <col min="6" max="6" width="7.6640625" bestFit="1" customWidth="1"/>
    <col min="7" max="7" width="11.6640625" customWidth="1"/>
    <col min="8" max="8" width="10.6640625" customWidth="1"/>
    <col min="9" max="9" width="9.5" customWidth="1"/>
    <col min="10" max="10" width="18.1640625" bestFit="1" customWidth="1"/>
    <col min="11" max="11" width="7.6640625" bestFit="1" customWidth="1"/>
    <col min="12" max="12" width="8.5" bestFit="1" customWidth="1"/>
    <col min="13" max="13" width="7.5" customWidth="1"/>
    <col min="14" max="14" width="7.6640625" bestFit="1" customWidth="1"/>
    <col min="15" max="16" width="6" bestFit="1" customWidth="1"/>
    <col min="17" max="17" width="7.1640625" bestFit="1" customWidth="1"/>
    <col min="18" max="18" width="5.33203125" bestFit="1" customWidth="1"/>
    <col min="19" max="19" width="9.33203125" bestFit="1" customWidth="1"/>
    <col min="20" max="20" width="9" bestFit="1" customWidth="1"/>
    <col min="21" max="21" width="5.33203125" bestFit="1" customWidth="1"/>
  </cols>
  <sheetData>
    <row r="1" spans="1:40" ht="22.5" x14ac:dyDescent="0.2">
      <c r="A1" s="33" t="str">
        <f t="array" ref="A1:U182">_xll.qlSwapLegAnalysis(Swaps!E1,0)</f>
        <v>Payment Date</v>
      </c>
      <c r="B1" s="33" t="str">
        <v>Amount</v>
      </c>
      <c r="C1" s="33" t="str">
        <v>Nominal</v>
      </c>
      <c r="D1" s="33" t="str">
        <v>Accrual Start Date</v>
      </c>
      <c r="E1" s="33" t="str">
        <v>Accrual End Date</v>
      </c>
      <c r="F1" s="33" t="str">
        <v>Accrual Days</v>
      </c>
      <c r="G1" s="33" t="str">
        <v>Index</v>
      </c>
      <c r="H1" s="33" t="str">
        <v>Fixing Days</v>
      </c>
      <c r="I1" s="33" t="str">
        <v>Fixing Dates</v>
      </c>
      <c r="J1" s="33" t="str">
        <v>Day Counter</v>
      </c>
      <c r="K1" s="33" t="str">
        <v>Accrual Period</v>
      </c>
      <c r="L1" s="33" t="str">
        <v>Effective Rate</v>
      </c>
      <c r="M1" s="33" t="str">
        <v>Floor</v>
      </c>
      <c r="N1" s="33" t="str">
        <v>Gearing</v>
      </c>
      <c r="O1" s="33" t="str">
        <v>Index Fixing</v>
      </c>
      <c r="P1" s="33" t="str">
        <v>Conv. Adj.</v>
      </c>
      <c r="Q1" s="33" t="str">
        <v>Spread</v>
      </c>
      <c r="R1" s="33" t="str">
        <v>Cap</v>
      </c>
      <c r="S1" s="33" t="str">
        <v>Call Digital Payoff</v>
      </c>
      <c r="T1" s="33" t="str">
        <v>Put Digital Payoff</v>
      </c>
      <c r="U1" s="33" t="e">
        <v>#N/A</v>
      </c>
    </row>
    <row r="2" spans="1:40" ht="22.5" x14ac:dyDescent="0.2">
      <c r="A2" s="34">
        <v>42430</v>
      </c>
      <c r="B2" s="35">
        <v>580357.14285714633</v>
      </c>
      <c r="C2" s="35">
        <v>250000000</v>
      </c>
      <c r="D2" s="41">
        <v>42404</v>
      </c>
      <c r="E2" s="41">
        <v>42430</v>
      </c>
      <c r="F2" s="36">
        <v>26</v>
      </c>
      <c r="G2" s="37" t="str">
        <v>#N/A</v>
      </c>
      <c r="H2" s="36" t="str">
        <v>#N/A</v>
      </c>
      <c r="I2" s="41" t="str">
        <v>#N/A</v>
      </c>
      <c r="J2" s="36" t="str">
        <v>Actual/Actual (ISMA)</v>
      </c>
      <c r="K2" s="38">
        <v>7.1428571428571425E-2</v>
      </c>
      <c r="L2" s="39">
        <v>3.2500000000000001E-2</v>
      </c>
      <c r="M2" s="39" t="str">
        <v>#N/A</v>
      </c>
      <c r="N2" s="40" t="str">
        <v>#N/A</v>
      </c>
      <c r="O2" s="39" t="str">
        <v>#N/A</v>
      </c>
      <c r="P2" s="39" t="str">
        <v>#N/A</v>
      </c>
      <c r="Q2" s="39" t="str">
        <v>#N/A</v>
      </c>
      <c r="R2" s="39" t="str">
        <v>#N/A</v>
      </c>
      <c r="S2" s="39" t="str">
        <v>#N/A</v>
      </c>
      <c r="T2" s="37" t="str">
        <v>#N/A</v>
      </c>
      <c r="U2" s="37" t="e">
        <v>#N/A</v>
      </c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</row>
    <row r="3" spans="1:40" ht="22.5" x14ac:dyDescent="0.2">
      <c r="A3" s="34">
        <v>42614</v>
      </c>
      <c r="B3" s="35">
        <v>4062500.0000000242</v>
      </c>
      <c r="C3" s="35">
        <v>250000000</v>
      </c>
      <c r="D3" s="41">
        <v>42430</v>
      </c>
      <c r="E3" s="41">
        <v>42614</v>
      </c>
      <c r="F3" s="36">
        <v>184</v>
      </c>
      <c r="G3" s="37" t="str">
        <v>#N/A</v>
      </c>
      <c r="H3" s="36" t="str">
        <v>#N/A</v>
      </c>
      <c r="I3" s="41" t="str">
        <v>#N/A</v>
      </c>
      <c r="J3" s="36" t="str">
        <v>Actual/Actual (ISMA)</v>
      </c>
      <c r="K3" s="38">
        <v>0.5</v>
      </c>
      <c r="L3" s="39">
        <v>3.2500000000000001E-2</v>
      </c>
      <c r="M3" s="39" t="str">
        <v>#N/A</v>
      </c>
      <c r="N3" s="40" t="str">
        <v>#N/A</v>
      </c>
      <c r="O3" s="39" t="str">
        <v>#N/A</v>
      </c>
      <c r="P3" s="39" t="str">
        <v>#N/A</v>
      </c>
      <c r="Q3" s="39" t="str">
        <v>#N/A</v>
      </c>
      <c r="R3" s="39" t="str">
        <v>#N/A</v>
      </c>
      <c r="S3" s="39" t="str">
        <v>#N/A</v>
      </c>
      <c r="T3" s="37" t="str">
        <v>#N/A</v>
      </c>
      <c r="U3" s="37" t="e">
        <v>#N/A</v>
      </c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0" ht="22.5" x14ac:dyDescent="0.2">
      <c r="A4" s="34">
        <v>42795</v>
      </c>
      <c r="B4" s="35">
        <v>4062500.0000000242</v>
      </c>
      <c r="C4" s="35">
        <v>250000000</v>
      </c>
      <c r="D4" s="41">
        <v>42614</v>
      </c>
      <c r="E4" s="41">
        <v>42795</v>
      </c>
      <c r="F4" s="36">
        <v>181</v>
      </c>
      <c r="G4" s="37" t="str">
        <v>#N/A</v>
      </c>
      <c r="H4" s="36" t="str">
        <v>#N/A</v>
      </c>
      <c r="I4" s="41" t="str">
        <v>#N/A</v>
      </c>
      <c r="J4" s="36" t="str">
        <v>Actual/Actual (ISMA)</v>
      </c>
      <c r="K4" s="38">
        <v>0.5</v>
      </c>
      <c r="L4" s="39">
        <v>3.2500000000000001E-2</v>
      </c>
      <c r="M4" s="39" t="str">
        <v>#N/A</v>
      </c>
      <c r="N4" s="40" t="str">
        <v>#N/A</v>
      </c>
      <c r="O4" s="39" t="str">
        <v>#N/A</v>
      </c>
      <c r="P4" s="39" t="str">
        <v>#N/A</v>
      </c>
      <c r="Q4" s="39" t="str">
        <v>#N/A</v>
      </c>
      <c r="R4" s="39" t="str">
        <v>#N/A</v>
      </c>
      <c r="S4" s="39" t="str">
        <v>#N/A</v>
      </c>
      <c r="T4" s="37" t="str">
        <v>#N/A</v>
      </c>
      <c r="U4" s="37" t="e">
        <v>#N/A</v>
      </c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</row>
    <row r="5" spans="1:40" ht="22.5" x14ac:dyDescent="0.2">
      <c r="A5" s="34">
        <v>42979</v>
      </c>
      <c r="B5" s="35">
        <v>4062500.0000000242</v>
      </c>
      <c r="C5" s="35">
        <v>250000000</v>
      </c>
      <c r="D5" s="41">
        <v>42795</v>
      </c>
      <c r="E5" s="41">
        <v>42979</v>
      </c>
      <c r="F5" s="36">
        <v>184</v>
      </c>
      <c r="G5" s="37" t="str">
        <v>#N/A</v>
      </c>
      <c r="H5" s="36" t="str">
        <v>#N/A</v>
      </c>
      <c r="I5" s="41" t="str">
        <v>#N/A</v>
      </c>
      <c r="J5" s="36" t="str">
        <v>Actual/Actual (ISMA)</v>
      </c>
      <c r="K5" s="38">
        <v>0.5</v>
      </c>
      <c r="L5" s="39">
        <v>3.2500000000000001E-2</v>
      </c>
      <c r="M5" s="39" t="str">
        <v>#N/A</v>
      </c>
      <c r="N5" s="40" t="str">
        <v>#N/A</v>
      </c>
      <c r="O5" s="39" t="str">
        <v>#N/A</v>
      </c>
      <c r="P5" s="39" t="str">
        <v>#N/A</v>
      </c>
      <c r="Q5" s="39" t="str">
        <v>#N/A</v>
      </c>
      <c r="R5" s="39" t="str">
        <v>#N/A</v>
      </c>
      <c r="S5" s="39" t="str">
        <v>#N/A</v>
      </c>
      <c r="T5" s="37" t="str">
        <v>#N/A</v>
      </c>
      <c r="U5" s="37" t="e">
        <v>#N/A</v>
      </c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</row>
    <row r="6" spans="1:40" ht="22.5" x14ac:dyDescent="0.2">
      <c r="A6" s="34">
        <v>43160</v>
      </c>
      <c r="B6" s="35">
        <v>4062500.0000000242</v>
      </c>
      <c r="C6" s="35">
        <v>250000000</v>
      </c>
      <c r="D6" s="41">
        <v>42979</v>
      </c>
      <c r="E6" s="41">
        <v>43160</v>
      </c>
      <c r="F6" s="36">
        <v>181</v>
      </c>
      <c r="G6" s="37" t="str">
        <v>#N/A</v>
      </c>
      <c r="H6" s="36" t="str">
        <v>#N/A</v>
      </c>
      <c r="I6" s="41" t="str">
        <v>#N/A</v>
      </c>
      <c r="J6" s="36" t="str">
        <v>Actual/Actual (ISMA)</v>
      </c>
      <c r="K6" s="38">
        <v>0.5</v>
      </c>
      <c r="L6" s="39">
        <v>3.2500000000000001E-2</v>
      </c>
      <c r="M6" s="39" t="str">
        <v>#N/A</v>
      </c>
      <c r="N6" s="40" t="str">
        <v>#N/A</v>
      </c>
      <c r="O6" s="39" t="str">
        <v>#N/A</v>
      </c>
      <c r="P6" s="39" t="str">
        <v>#N/A</v>
      </c>
      <c r="Q6" s="39" t="str">
        <v>#N/A</v>
      </c>
      <c r="R6" s="39" t="str">
        <v>#N/A</v>
      </c>
      <c r="S6" s="39" t="str">
        <v>#N/A</v>
      </c>
      <c r="T6" s="37" t="str">
        <v>#N/A</v>
      </c>
      <c r="U6" s="37" t="e">
        <v>#N/A</v>
      </c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0" ht="22.5" x14ac:dyDescent="0.2">
      <c r="A7" s="34">
        <v>43346</v>
      </c>
      <c r="B7" s="35">
        <v>4062500.0000000242</v>
      </c>
      <c r="C7" s="35">
        <v>250000000</v>
      </c>
      <c r="D7" s="41">
        <v>43160</v>
      </c>
      <c r="E7" s="41">
        <v>43346</v>
      </c>
      <c r="F7" s="36">
        <v>186</v>
      </c>
      <c r="G7" s="37" t="str">
        <v>#N/A</v>
      </c>
      <c r="H7" s="36" t="str">
        <v>#N/A</v>
      </c>
      <c r="I7" s="41" t="str">
        <v>#N/A</v>
      </c>
      <c r="J7" s="36" t="str">
        <v>Actual/Actual (ISMA)</v>
      </c>
      <c r="K7" s="38">
        <v>0.5</v>
      </c>
      <c r="L7" s="39">
        <v>3.2500000000000001E-2</v>
      </c>
      <c r="M7" s="39" t="str">
        <v>#N/A</v>
      </c>
      <c r="N7" s="40" t="str">
        <v>#N/A</v>
      </c>
      <c r="O7" s="39" t="str">
        <v>#N/A</v>
      </c>
      <c r="P7" s="39" t="str">
        <v>#N/A</v>
      </c>
      <c r="Q7" s="39" t="str">
        <v>#N/A</v>
      </c>
      <c r="R7" s="39" t="str">
        <v>#N/A</v>
      </c>
      <c r="S7" s="39" t="str">
        <v>#N/A</v>
      </c>
      <c r="T7" s="37" t="str">
        <v>#N/A</v>
      </c>
      <c r="U7" s="37" t="e">
        <v>#N/A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0" ht="22.5" x14ac:dyDescent="0.2">
      <c r="A8" s="34">
        <v>43525</v>
      </c>
      <c r="B8" s="35">
        <v>4062500.0000000242</v>
      </c>
      <c r="C8" s="35">
        <v>250000000</v>
      </c>
      <c r="D8" s="41">
        <v>43346</v>
      </c>
      <c r="E8" s="41">
        <v>43525</v>
      </c>
      <c r="F8" s="36">
        <v>179</v>
      </c>
      <c r="G8" s="37" t="str">
        <v>#N/A</v>
      </c>
      <c r="H8" s="36" t="str">
        <v>#N/A</v>
      </c>
      <c r="I8" s="41" t="str">
        <v>#N/A</v>
      </c>
      <c r="J8" s="36" t="str">
        <v>Actual/Actual (ISMA)</v>
      </c>
      <c r="K8" s="38">
        <v>0.5</v>
      </c>
      <c r="L8" s="39">
        <v>3.2500000000000001E-2</v>
      </c>
      <c r="M8" s="39" t="str">
        <v>#N/A</v>
      </c>
      <c r="N8" s="40" t="str">
        <v>#N/A</v>
      </c>
      <c r="O8" s="39" t="str">
        <v>#N/A</v>
      </c>
      <c r="P8" s="39" t="str">
        <v>#N/A</v>
      </c>
      <c r="Q8" s="39" t="str">
        <v>#N/A</v>
      </c>
      <c r="R8" s="39" t="str">
        <v>#N/A</v>
      </c>
      <c r="S8" s="39" t="str">
        <v>#N/A</v>
      </c>
      <c r="T8" s="37" t="str">
        <v>#N/A</v>
      </c>
      <c r="U8" s="37" t="e">
        <v>#N/A</v>
      </c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</row>
    <row r="9" spans="1:40" ht="22.5" x14ac:dyDescent="0.2">
      <c r="A9" s="34">
        <v>43710</v>
      </c>
      <c r="B9" s="35">
        <v>4062500.0000000242</v>
      </c>
      <c r="C9" s="35">
        <v>250000000</v>
      </c>
      <c r="D9" s="41">
        <v>43525</v>
      </c>
      <c r="E9" s="41">
        <v>43710</v>
      </c>
      <c r="F9" s="36">
        <v>185</v>
      </c>
      <c r="G9" s="37" t="str">
        <v>#N/A</v>
      </c>
      <c r="H9" s="36" t="str">
        <v>#N/A</v>
      </c>
      <c r="I9" s="41" t="str">
        <v>#N/A</v>
      </c>
      <c r="J9" s="36" t="str">
        <v>Actual/Actual (ISMA)</v>
      </c>
      <c r="K9" s="38">
        <v>0.5</v>
      </c>
      <c r="L9" s="39">
        <v>3.2500000000000001E-2</v>
      </c>
      <c r="M9" s="39" t="str">
        <v>#N/A</v>
      </c>
      <c r="N9" s="40" t="str">
        <v>#N/A</v>
      </c>
      <c r="O9" s="39" t="str">
        <v>#N/A</v>
      </c>
      <c r="P9" s="39" t="str">
        <v>#N/A</v>
      </c>
      <c r="Q9" s="39" t="str">
        <v>#N/A</v>
      </c>
      <c r="R9" s="39" t="str">
        <v>#N/A</v>
      </c>
      <c r="S9" s="39" t="str">
        <v>#N/A</v>
      </c>
      <c r="T9" s="37" t="str">
        <v>#N/A</v>
      </c>
      <c r="U9" s="37" t="e">
        <v>#N/A</v>
      </c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0" ht="22.5" x14ac:dyDescent="0.2">
      <c r="A10" s="34">
        <v>43892</v>
      </c>
      <c r="B10" s="35">
        <v>4062500.0000000242</v>
      </c>
      <c r="C10" s="35">
        <v>250000000</v>
      </c>
      <c r="D10" s="41">
        <v>43710</v>
      </c>
      <c r="E10" s="41">
        <v>43892</v>
      </c>
      <c r="F10" s="36">
        <v>182</v>
      </c>
      <c r="G10" s="37" t="str">
        <v>#N/A</v>
      </c>
      <c r="H10" s="36" t="str">
        <v>#N/A</v>
      </c>
      <c r="I10" s="41" t="str">
        <v>#N/A</v>
      </c>
      <c r="J10" s="36" t="str">
        <v>Actual/Actual (ISMA)</v>
      </c>
      <c r="K10" s="38">
        <v>0.5</v>
      </c>
      <c r="L10" s="39">
        <v>3.2500000000000001E-2</v>
      </c>
      <c r="M10" s="39" t="str">
        <v>#N/A</v>
      </c>
      <c r="N10" s="40" t="str">
        <v>#N/A</v>
      </c>
      <c r="O10" s="39" t="str">
        <v>#N/A</v>
      </c>
      <c r="P10" s="39" t="str">
        <v>#N/A</v>
      </c>
      <c r="Q10" s="39" t="str">
        <v>#N/A</v>
      </c>
      <c r="R10" s="39" t="str">
        <v>#N/A</v>
      </c>
      <c r="S10" s="39" t="str">
        <v>#N/A</v>
      </c>
      <c r="T10" s="37" t="str">
        <v>#N/A</v>
      </c>
      <c r="U10" s="37" t="e">
        <v>#N/A</v>
      </c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</row>
    <row r="11" spans="1:40" ht="22.5" x14ac:dyDescent="0.2">
      <c r="A11" s="34">
        <v>44075</v>
      </c>
      <c r="B11" s="35">
        <v>4062500.0000000242</v>
      </c>
      <c r="C11" s="35">
        <v>250000000</v>
      </c>
      <c r="D11" s="41">
        <v>43892</v>
      </c>
      <c r="E11" s="41">
        <v>44075</v>
      </c>
      <c r="F11" s="36">
        <v>183</v>
      </c>
      <c r="G11" s="37" t="str">
        <v>#N/A</v>
      </c>
      <c r="H11" s="36" t="str">
        <v>#N/A</v>
      </c>
      <c r="I11" s="41" t="str">
        <v>#N/A</v>
      </c>
      <c r="J11" s="36" t="str">
        <v>Actual/Actual (ISMA)</v>
      </c>
      <c r="K11" s="38">
        <v>0.5</v>
      </c>
      <c r="L11" s="39">
        <v>3.2500000000000001E-2</v>
      </c>
      <c r="M11" s="39" t="str">
        <v>#N/A</v>
      </c>
      <c r="N11" s="40" t="str">
        <v>#N/A</v>
      </c>
      <c r="O11" s="39" t="str">
        <v>#N/A</v>
      </c>
      <c r="P11" s="39" t="str">
        <v>#N/A</v>
      </c>
      <c r="Q11" s="39" t="str">
        <v>#N/A</v>
      </c>
      <c r="R11" s="39" t="str">
        <v>#N/A</v>
      </c>
      <c r="S11" s="39" t="str">
        <v>#N/A</v>
      </c>
      <c r="T11" s="37" t="str">
        <v>#N/A</v>
      </c>
      <c r="U11" s="37" t="e">
        <v>#N/A</v>
      </c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</row>
    <row r="12" spans="1:40" ht="22.5" x14ac:dyDescent="0.2">
      <c r="A12" s="34">
        <v>44256</v>
      </c>
      <c r="B12" s="35">
        <v>4062500.0000000242</v>
      </c>
      <c r="C12" s="35">
        <v>250000000</v>
      </c>
      <c r="D12" s="41">
        <v>44075</v>
      </c>
      <c r="E12" s="41">
        <v>44256</v>
      </c>
      <c r="F12" s="36">
        <v>181</v>
      </c>
      <c r="G12" s="37" t="str">
        <v>#N/A</v>
      </c>
      <c r="H12" s="36" t="str">
        <v>#N/A</v>
      </c>
      <c r="I12" s="41" t="str">
        <v>#N/A</v>
      </c>
      <c r="J12" s="36" t="str">
        <v>Actual/Actual (ISMA)</v>
      </c>
      <c r="K12" s="38">
        <v>0.5</v>
      </c>
      <c r="L12" s="39">
        <v>3.2500000000000001E-2</v>
      </c>
      <c r="M12" s="39" t="str">
        <v>#N/A</v>
      </c>
      <c r="N12" s="40" t="str">
        <v>#N/A</v>
      </c>
      <c r="O12" s="39" t="str">
        <v>#N/A</v>
      </c>
      <c r="P12" s="39" t="str">
        <v>#N/A</v>
      </c>
      <c r="Q12" s="39" t="str">
        <v>#N/A</v>
      </c>
      <c r="R12" s="39" t="str">
        <v>#N/A</v>
      </c>
      <c r="S12" s="39" t="str">
        <v>#N/A</v>
      </c>
      <c r="T12" s="37" t="str">
        <v>#N/A</v>
      </c>
      <c r="U12" s="37" t="e">
        <v>#N/A</v>
      </c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</row>
    <row r="13" spans="1:40" ht="22.5" x14ac:dyDescent="0.2">
      <c r="A13" s="34">
        <v>44440</v>
      </c>
      <c r="B13" s="35">
        <v>4062500.0000000242</v>
      </c>
      <c r="C13" s="35">
        <v>250000000</v>
      </c>
      <c r="D13" s="41">
        <v>44256</v>
      </c>
      <c r="E13" s="41">
        <v>44440</v>
      </c>
      <c r="F13" s="36">
        <v>184</v>
      </c>
      <c r="G13" s="37" t="str">
        <v>#N/A</v>
      </c>
      <c r="H13" s="36" t="str">
        <v>#N/A</v>
      </c>
      <c r="I13" s="41" t="str">
        <v>#N/A</v>
      </c>
      <c r="J13" s="36" t="str">
        <v>Actual/Actual (ISMA)</v>
      </c>
      <c r="K13" s="38">
        <v>0.5</v>
      </c>
      <c r="L13" s="39">
        <v>3.2500000000000001E-2</v>
      </c>
      <c r="M13" s="39" t="str">
        <v>#N/A</v>
      </c>
      <c r="N13" s="40" t="str">
        <v>#N/A</v>
      </c>
      <c r="O13" s="39" t="str">
        <v>#N/A</v>
      </c>
      <c r="P13" s="39" t="str">
        <v>#N/A</v>
      </c>
      <c r="Q13" s="39" t="str">
        <v>#N/A</v>
      </c>
      <c r="R13" s="39" t="str">
        <v>#N/A</v>
      </c>
      <c r="S13" s="39" t="str">
        <v>#N/A</v>
      </c>
      <c r="T13" s="37" t="str">
        <v>#N/A</v>
      </c>
      <c r="U13" s="37" t="e">
        <v>#N/A</v>
      </c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</row>
    <row r="14" spans="1:40" ht="22.5" x14ac:dyDescent="0.2">
      <c r="A14" s="34">
        <v>44621</v>
      </c>
      <c r="B14" s="35">
        <v>4062500.0000000242</v>
      </c>
      <c r="C14" s="35">
        <v>250000000</v>
      </c>
      <c r="D14" s="41">
        <v>44440</v>
      </c>
      <c r="E14" s="41">
        <v>44621</v>
      </c>
      <c r="F14" s="36">
        <v>181</v>
      </c>
      <c r="G14" s="37" t="str">
        <v>#N/A</v>
      </c>
      <c r="H14" s="36" t="str">
        <v>#N/A</v>
      </c>
      <c r="I14" s="41" t="str">
        <v>#N/A</v>
      </c>
      <c r="J14" s="36" t="str">
        <v>Actual/Actual (ISMA)</v>
      </c>
      <c r="K14" s="38">
        <v>0.5</v>
      </c>
      <c r="L14" s="39">
        <v>3.2500000000000001E-2</v>
      </c>
      <c r="M14" s="39" t="str">
        <v>#N/A</v>
      </c>
      <c r="N14" s="40" t="str">
        <v>#N/A</v>
      </c>
      <c r="O14" s="39" t="str">
        <v>#N/A</v>
      </c>
      <c r="P14" s="39" t="str">
        <v>#N/A</v>
      </c>
      <c r="Q14" s="39" t="str">
        <v>#N/A</v>
      </c>
      <c r="R14" s="39" t="str">
        <v>#N/A</v>
      </c>
      <c r="S14" s="39" t="str">
        <v>#N/A</v>
      </c>
      <c r="T14" s="37" t="str">
        <v>#N/A</v>
      </c>
      <c r="U14" s="37" t="e">
        <v>#N/A</v>
      </c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</row>
    <row r="15" spans="1:40" ht="22.5" x14ac:dyDescent="0.2">
      <c r="A15" s="34">
        <v>44805</v>
      </c>
      <c r="B15" s="35">
        <v>4062500.0000000242</v>
      </c>
      <c r="C15" s="35">
        <v>250000000</v>
      </c>
      <c r="D15" s="41">
        <v>44621</v>
      </c>
      <c r="E15" s="41">
        <v>44805</v>
      </c>
      <c r="F15" s="36">
        <v>184</v>
      </c>
      <c r="G15" s="37" t="str">
        <v>#N/A</v>
      </c>
      <c r="H15" s="36" t="str">
        <v>#N/A</v>
      </c>
      <c r="I15" s="41" t="str">
        <v>#N/A</v>
      </c>
      <c r="J15" s="36" t="str">
        <v>Actual/Actual (ISMA)</v>
      </c>
      <c r="K15" s="38">
        <v>0.5</v>
      </c>
      <c r="L15" s="39">
        <v>3.2500000000000001E-2</v>
      </c>
      <c r="M15" s="39" t="str">
        <v>#N/A</v>
      </c>
      <c r="N15" s="40" t="str">
        <v>#N/A</v>
      </c>
      <c r="O15" s="39" t="str">
        <v>#N/A</v>
      </c>
      <c r="P15" s="39" t="str">
        <v>#N/A</v>
      </c>
      <c r="Q15" s="39" t="str">
        <v>#N/A</v>
      </c>
      <c r="R15" s="39" t="str">
        <v>#N/A</v>
      </c>
      <c r="S15" s="39" t="str">
        <v>#N/A</v>
      </c>
      <c r="T15" s="37" t="str">
        <v>#N/A</v>
      </c>
      <c r="U15" s="37" t="e">
        <v>#N/A</v>
      </c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</row>
    <row r="16" spans="1:40" ht="22.5" x14ac:dyDescent="0.2">
      <c r="A16" s="34">
        <v>44986</v>
      </c>
      <c r="B16" s="35">
        <v>4062500.0000000242</v>
      </c>
      <c r="C16" s="35">
        <v>250000000</v>
      </c>
      <c r="D16" s="41">
        <v>44805</v>
      </c>
      <c r="E16" s="41">
        <v>44986</v>
      </c>
      <c r="F16" s="36">
        <v>181</v>
      </c>
      <c r="G16" s="37" t="str">
        <v>#N/A</v>
      </c>
      <c r="H16" s="36" t="str">
        <v>#N/A</v>
      </c>
      <c r="I16" s="41" t="str">
        <v>#N/A</v>
      </c>
      <c r="J16" s="36" t="str">
        <v>Actual/Actual (ISMA)</v>
      </c>
      <c r="K16" s="38">
        <v>0.5</v>
      </c>
      <c r="L16" s="39">
        <v>3.2500000000000001E-2</v>
      </c>
      <c r="M16" s="39" t="str">
        <v>#N/A</v>
      </c>
      <c r="N16" s="40" t="str">
        <v>#N/A</v>
      </c>
      <c r="O16" s="39" t="str">
        <v>#N/A</v>
      </c>
      <c r="P16" s="39" t="str">
        <v>#N/A</v>
      </c>
      <c r="Q16" s="39" t="str">
        <v>#N/A</v>
      </c>
      <c r="R16" s="39" t="str">
        <v>#N/A</v>
      </c>
      <c r="S16" s="39" t="str">
        <v>#N/A</v>
      </c>
      <c r="T16" s="37" t="str">
        <v>#N/A</v>
      </c>
      <c r="U16" s="37" t="e">
        <v>#N/A</v>
      </c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</row>
    <row r="17" spans="1:40" ht="22.5" x14ac:dyDescent="0.2">
      <c r="A17" s="34">
        <v>45170</v>
      </c>
      <c r="B17" s="35">
        <v>4062500.0000000242</v>
      </c>
      <c r="C17" s="35">
        <v>250000000</v>
      </c>
      <c r="D17" s="41">
        <v>44986</v>
      </c>
      <c r="E17" s="41">
        <v>45170</v>
      </c>
      <c r="F17" s="36">
        <v>184</v>
      </c>
      <c r="G17" s="37" t="str">
        <v>#N/A</v>
      </c>
      <c r="H17" s="36" t="str">
        <v>#N/A</v>
      </c>
      <c r="I17" s="41" t="str">
        <v>#N/A</v>
      </c>
      <c r="J17" s="36" t="str">
        <v>Actual/Actual (ISMA)</v>
      </c>
      <c r="K17" s="38">
        <v>0.5</v>
      </c>
      <c r="L17" s="39">
        <v>3.2500000000000001E-2</v>
      </c>
      <c r="M17" s="39" t="str">
        <v>#N/A</v>
      </c>
      <c r="N17" s="40" t="str">
        <v>#N/A</v>
      </c>
      <c r="O17" s="39" t="str">
        <v>#N/A</v>
      </c>
      <c r="P17" s="39" t="str">
        <v>#N/A</v>
      </c>
      <c r="Q17" s="39" t="str">
        <v>#N/A</v>
      </c>
      <c r="R17" s="39" t="str">
        <v>#N/A</v>
      </c>
      <c r="S17" s="39" t="str">
        <v>#N/A</v>
      </c>
      <c r="T17" s="37" t="str">
        <v>#N/A</v>
      </c>
      <c r="U17" s="37" t="e">
        <v>#N/A</v>
      </c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</row>
    <row r="18" spans="1:40" ht="22.5" x14ac:dyDescent="0.2">
      <c r="A18" s="34">
        <v>45352</v>
      </c>
      <c r="B18" s="35">
        <v>4062500.0000000242</v>
      </c>
      <c r="C18" s="35">
        <v>250000000</v>
      </c>
      <c r="D18" s="41">
        <v>45170</v>
      </c>
      <c r="E18" s="41">
        <v>45352</v>
      </c>
      <c r="F18" s="36">
        <v>182</v>
      </c>
      <c r="G18" s="37" t="str">
        <v>#N/A</v>
      </c>
      <c r="H18" s="36" t="str">
        <v>#N/A</v>
      </c>
      <c r="I18" s="41" t="str">
        <v>#N/A</v>
      </c>
      <c r="J18" s="36" t="str">
        <v>Actual/Actual (ISMA)</v>
      </c>
      <c r="K18" s="38">
        <v>0.5</v>
      </c>
      <c r="L18" s="39">
        <v>3.2500000000000001E-2</v>
      </c>
      <c r="M18" s="39" t="str">
        <v>#N/A</v>
      </c>
      <c r="N18" s="40" t="str">
        <v>#N/A</v>
      </c>
      <c r="O18" s="39" t="str">
        <v>#N/A</v>
      </c>
      <c r="P18" s="39" t="str">
        <v>#N/A</v>
      </c>
      <c r="Q18" s="39" t="str">
        <v>#N/A</v>
      </c>
      <c r="R18" s="39" t="str">
        <v>#N/A</v>
      </c>
      <c r="S18" s="39" t="str">
        <v>#N/A</v>
      </c>
      <c r="T18" s="37" t="str">
        <v>#N/A</v>
      </c>
      <c r="U18" s="37" t="e">
        <v>#N/A</v>
      </c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</row>
    <row r="19" spans="1:40" ht="22.5" x14ac:dyDescent="0.2">
      <c r="A19" s="34">
        <v>45537</v>
      </c>
      <c r="B19" s="35">
        <v>4062500.0000000242</v>
      </c>
      <c r="C19" s="35">
        <v>250000000</v>
      </c>
      <c r="D19" s="41">
        <v>45352</v>
      </c>
      <c r="E19" s="41">
        <v>45537</v>
      </c>
      <c r="F19" s="36">
        <v>185</v>
      </c>
      <c r="G19" s="37" t="str">
        <v>#N/A</v>
      </c>
      <c r="H19" s="36" t="str">
        <v>#N/A</v>
      </c>
      <c r="I19" s="41" t="str">
        <v>#N/A</v>
      </c>
      <c r="J19" s="36" t="str">
        <v>Actual/Actual (ISMA)</v>
      </c>
      <c r="K19" s="38">
        <v>0.5</v>
      </c>
      <c r="L19" s="39">
        <v>3.2500000000000001E-2</v>
      </c>
      <c r="M19" s="39" t="str">
        <v>#N/A</v>
      </c>
      <c r="N19" s="40" t="str">
        <v>#N/A</v>
      </c>
      <c r="O19" s="39" t="str">
        <v>#N/A</v>
      </c>
      <c r="P19" s="39" t="str">
        <v>#N/A</v>
      </c>
      <c r="Q19" s="39" t="str">
        <v>#N/A</v>
      </c>
      <c r="R19" s="39" t="str">
        <v>#N/A</v>
      </c>
      <c r="S19" s="39" t="str">
        <v>#N/A</v>
      </c>
      <c r="T19" s="37" t="str">
        <v>#N/A</v>
      </c>
      <c r="U19" s="37" t="e">
        <v>#N/A</v>
      </c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</row>
    <row r="20" spans="1:40" ht="22.5" x14ac:dyDescent="0.2">
      <c r="A20" s="34">
        <v>45719</v>
      </c>
      <c r="B20" s="35">
        <v>4062500.0000000242</v>
      </c>
      <c r="C20" s="35">
        <v>250000000</v>
      </c>
      <c r="D20" s="41">
        <v>45537</v>
      </c>
      <c r="E20" s="41">
        <v>45719</v>
      </c>
      <c r="F20" s="36">
        <v>182</v>
      </c>
      <c r="G20" s="37" t="str">
        <v>#N/A</v>
      </c>
      <c r="H20" s="36" t="str">
        <v>#N/A</v>
      </c>
      <c r="I20" s="41" t="str">
        <v>#N/A</v>
      </c>
      <c r="J20" s="36" t="str">
        <v>Actual/Actual (ISMA)</v>
      </c>
      <c r="K20" s="38">
        <v>0.5</v>
      </c>
      <c r="L20" s="39">
        <v>3.2500000000000001E-2</v>
      </c>
      <c r="M20" s="39" t="str">
        <v>#N/A</v>
      </c>
      <c r="N20" s="40" t="str">
        <v>#N/A</v>
      </c>
      <c r="O20" s="39" t="str">
        <v>#N/A</v>
      </c>
      <c r="P20" s="39" t="str">
        <v>#N/A</v>
      </c>
      <c r="Q20" s="39" t="str">
        <v>#N/A</v>
      </c>
      <c r="R20" s="39" t="str">
        <v>#N/A</v>
      </c>
      <c r="S20" s="39" t="str">
        <v>#N/A</v>
      </c>
      <c r="T20" s="37" t="str">
        <v>#N/A</v>
      </c>
      <c r="U20" s="37" t="e">
        <v>#N/A</v>
      </c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</row>
    <row r="21" spans="1:40" ht="22.5" x14ac:dyDescent="0.2">
      <c r="A21" s="34">
        <v>45901</v>
      </c>
      <c r="B21" s="35">
        <v>4062500.0000000242</v>
      </c>
      <c r="C21" s="35">
        <v>250000000</v>
      </c>
      <c r="D21" s="41">
        <v>45719</v>
      </c>
      <c r="E21" s="41">
        <v>45901</v>
      </c>
      <c r="F21" s="36">
        <v>182</v>
      </c>
      <c r="G21" s="37" t="str">
        <v>#N/A</v>
      </c>
      <c r="H21" s="36" t="str">
        <v>#N/A</v>
      </c>
      <c r="I21" s="41" t="str">
        <v>#N/A</v>
      </c>
      <c r="J21" s="36" t="str">
        <v>Actual/Actual (ISMA)</v>
      </c>
      <c r="K21" s="38">
        <v>0.5</v>
      </c>
      <c r="L21" s="39">
        <v>3.2500000000000001E-2</v>
      </c>
      <c r="M21" s="39" t="str">
        <v>#N/A</v>
      </c>
      <c r="N21" s="40" t="str">
        <v>#N/A</v>
      </c>
      <c r="O21" s="39" t="str">
        <v>#N/A</v>
      </c>
      <c r="P21" s="39" t="str">
        <v>#N/A</v>
      </c>
      <c r="Q21" s="39" t="str">
        <v>#N/A</v>
      </c>
      <c r="R21" s="39" t="str">
        <v>#N/A</v>
      </c>
      <c r="S21" s="39" t="str">
        <v>#N/A</v>
      </c>
      <c r="T21" s="37" t="str">
        <v>#N/A</v>
      </c>
      <c r="U21" s="37" t="e">
        <v>#N/A</v>
      </c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</row>
    <row r="22" spans="1:40" ht="22.5" x14ac:dyDescent="0.2">
      <c r="A22" s="34">
        <v>46083</v>
      </c>
      <c r="B22" s="35">
        <v>4062500.0000000242</v>
      </c>
      <c r="C22" s="35">
        <v>250000000</v>
      </c>
      <c r="D22" s="41">
        <v>45901</v>
      </c>
      <c r="E22" s="41">
        <v>46083</v>
      </c>
      <c r="F22" s="36">
        <v>182</v>
      </c>
      <c r="G22" s="37" t="str">
        <v>#N/A</v>
      </c>
      <c r="H22" s="36" t="str">
        <v>#N/A</v>
      </c>
      <c r="I22" s="41" t="str">
        <v>#N/A</v>
      </c>
      <c r="J22" s="36" t="str">
        <v>Actual/Actual (ISMA)</v>
      </c>
      <c r="K22" s="38">
        <v>0.5</v>
      </c>
      <c r="L22" s="39">
        <v>3.2500000000000001E-2</v>
      </c>
      <c r="M22" s="39" t="str">
        <v>#N/A</v>
      </c>
      <c r="N22" s="40" t="str">
        <v>#N/A</v>
      </c>
      <c r="O22" s="39" t="str">
        <v>#N/A</v>
      </c>
      <c r="P22" s="39" t="str">
        <v>#N/A</v>
      </c>
      <c r="Q22" s="39" t="str">
        <v>#N/A</v>
      </c>
      <c r="R22" s="39" t="str">
        <v>#N/A</v>
      </c>
      <c r="S22" s="39" t="str">
        <v>#N/A</v>
      </c>
      <c r="T22" s="37" t="str">
        <v>#N/A</v>
      </c>
      <c r="U22" s="37" t="e">
        <v>#N/A</v>
      </c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</row>
    <row r="23" spans="1:40" ht="22.5" x14ac:dyDescent="0.2">
      <c r="A23" s="34">
        <v>46266</v>
      </c>
      <c r="B23" s="35">
        <v>4062500.0000000242</v>
      </c>
      <c r="C23" s="35">
        <v>250000000</v>
      </c>
      <c r="D23" s="41">
        <v>46083</v>
      </c>
      <c r="E23" s="41">
        <v>46266</v>
      </c>
      <c r="F23" s="36">
        <v>183</v>
      </c>
      <c r="G23" s="37" t="str">
        <v>#N/A</v>
      </c>
      <c r="H23" s="36" t="str">
        <v>#N/A</v>
      </c>
      <c r="I23" s="41" t="str">
        <v>#N/A</v>
      </c>
      <c r="J23" s="36" t="str">
        <v>Actual/Actual (ISMA)</v>
      </c>
      <c r="K23" s="38">
        <v>0.5</v>
      </c>
      <c r="L23" s="39">
        <v>3.2500000000000001E-2</v>
      </c>
      <c r="M23" s="39" t="str">
        <v>#N/A</v>
      </c>
      <c r="N23" s="40" t="str">
        <v>#N/A</v>
      </c>
      <c r="O23" s="39" t="str">
        <v>#N/A</v>
      </c>
      <c r="P23" s="39" t="str">
        <v>#N/A</v>
      </c>
      <c r="Q23" s="39" t="str">
        <v>#N/A</v>
      </c>
      <c r="R23" s="39" t="str">
        <v>#N/A</v>
      </c>
      <c r="S23" s="39" t="str">
        <v>#N/A</v>
      </c>
      <c r="T23" s="37" t="str">
        <v>#N/A</v>
      </c>
      <c r="U23" s="37" t="e">
        <v>#N/A</v>
      </c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</row>
    <row r="24" spans="1:40" ht="22.5" x14ac:dyDescent="0.2">
      <c r="A24" s="34">
        <v>46447</v>
      </c>
      <c r="B24" s="35">
        <v>4062500.0000000242</v>
      </c>
      <c r="C24" s="35">
        <v>250000000</v>
      </c>
      <c r="D24" s="41">
        <v>46266</v>
      </c>
      <c r="E24" s="41">
        <v>46447</v>
      </c>
      <c r="F24" s="36">
        <v>181</v>
      </c>
      <c r="G24" s="37" t="str">
        <v>#N/A</v>
      </c>
      <c r="H24" s="36" t="str">
        <v>#N/A</v>
      </c>
      <c r="I24" s="41" t="str">
        <v>#N/A</v>
      </c>
      <c r="J24" s="36" t="str">
        <v>Actual/Actual (ISMA)</v>
      </c>
      <c r="K24" s="38">
        <v>0.5</v>
      </c>
      <c r="L24" s="39">
        <v>3.2500000000000001E-2</v>
      </c>
      <c r="M24" s="39" t="str">
        <v>#N/A</v>
      </c>
      <c r="N24" s="40" t="str">
        <v>#N/A</v>
      </c>
      <c r="O24" s="39" t="str">
        <v>#N/A</v>
      </c>
      <c r="P24" s="39" t="str">
        <v>#N/A</v>
      </c>
      <c r="Q24" s="39" t="str">
        <v>#N/A</v>
      </c>
      <c r="R24" s="39" t="str">
        <v>#N/A</v>
      </c>
      <c r="S24" s="39" t="str">
        <v>#N/A</v>
      </c>
      <c r="T24" s="37" t="str">
        <v>#N/A</v>
      </c>
      <c r="U24" s="37" t="e">
        <v>#N/A</v>
      </c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</row>
    <row r="25" spans="1:40" x14ac:dyDescent="0.2">
      <c r="A25" s="45">
        <v>46631</v>
      </c>
      <c r="B25" s="27">
        <v>4062500.0000000242</v>
      </c>
      <c r="C25" s="27">
        <v>250000000</v>
      </c>
      <c r="D25" s="13">
        <v>46447</v>
      </c>
      <c r="E25" s="13">
        <v>46631</v>
      </c>
      <c r="F25" s="1">
        <v>184</v>
      </c>
      <c r="G25" s="30" t="str">
        <v>#N/A</v>
      </c>
      <c r="H25" s="1" t="str">
        <v>#N/A</v>
      </c>
      <c r="I25" s="13" t="str">
        <v>#N/A</v>
      </c>
      <c r="J25" s="1" t="str">
        <v>Actual/Actual (ISMA)</v>
      </c>
      <c r="K25" s="31">
        <v>0.5</v>
      </c>
      <c r="L25" s="2">
        <v>3.2500000000000001E-2</v>
      </c>
      <c r="M25" s="2" t="str">
        <v>#N/A</v>
      </c>
      <c r="N25" s="32" t="str">
        <v>#N/A</v>
      </c>
      <c r="O25" s="2" t="str">
        <v>#N/A</v>
      </c>
      <c r="P25" s="2" t="str">
        <v>#N/A</v>
      </c>
      <c r="Q25" s="2" t="str">
        <v>#N/A</v>
      </c>
      <c r="R25" s="2" t="str">
        <v>#N/A</v>
      </c>
      <c r="S25" s="2" t="str">
        <v>#N/A</v>
      </c>
      <c r="T25" s="30" t="str">
        <v>#N/A</v>
      </c>
      <c r="U25" s="30" t="e">
        <v>#N/A</v>
      </c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</row>
    <row r="26" spans="1:40" x14ac:dyDescent="0.2">
      <c r="A26" s="45">
        <v>46813</v>
      </c>
      <c r="B26" s="46">
        <v>4062500.0000000242</v>
      </c>
      <c r="C26" s="27">
        <v>250000000</v>
      </c>
      <c r="D26" s="13">
        <v>46631</v>
      </c>
      <c r="E26" s="13">
        <v>46813</v>
      </c>
      <c r="F26">
        <v>182</v>
      </c>
      <c r="G26" t="str">
        <v>#N/A</v>
      </c>
      <c r="H26" t="str">
        <v>#N/A</v>
      </c>
      <c r="I26" t="str">
        <v>#N/A</v>
      </c>
      <c r="J26" t="str">
        <v>Actual/Actual (ISMA)</v>
      </c>
      <c r="K26">
        <v>0.5</v>
      </c>
      <c r="L26">
        <v>3.2500000000000001E-2</v>
      </c>
      <c r="M26" t="str">
        <v>#N/A</v>
      </c>
      <c r="N26" t="str">
        <v>#N/A</v>
      </c>
      <c r="O26" t="str">
        <v>#N/A</v>
      </c>
      <c r="P26" t="str">
        <v>#N/A</v>
      </c>
      <c r="Q26" t="str">
        <v>#N/A</v>
      </c>
      <c r="R26" t="str">
        <v>#N/A</v>
      </c>
      <c r="S26" t="str">
        <v>#N/A</v>
      </c>
      <c r="T26" t="str">
        <v>#N/A</v>
      </c>
      <c r="U26" t="e">
        <v>#N/A</v>
      </c>
    </row>
    <row r="27" spans="1:40" x14ac:dyDescent="0.2">
      <c r="A27" s="45">
        <v>46997</v>
      </c>
      <c r="B27" s="46">
        <v>4062500.0000000242</v>
      </c>
      <c r="C27" s="27">
        <v>250000000</v>
      </c>
      <c r="D27" s="13">
        <v>46813</v>
      </c>
      <c r="E27" s="13">
        <v>46997</v>
      </c>
      <c r="F27">
        <v>184</v>
      </c>
      <c r="G27" t="str">
        <v>#N/A</v>
      </c>
      <c r="H27" t="str">
        <v>#N/A</v>
      </c>
      <c r="I27" t="str">
        <v>#N/A</v>
      </c>
      <c r="J27" t="str">
        <v>Actual/Actual (ISMA)</v>
      </c>
      <c r="K27">
        <v>0.5</v>
      </c>
      <c r="L27">
        <v>3.2500000000000001E-2</v>
      </c>
      <c r="M27" t="str">
        <v>#N/A</v>
      </c>
      <c r="N27" t="str">
        <v>#N/A</v>
      </c>
      <c r="O27" t="str">
        <v>#N/A</v>
      </c>
      <c r="P27" t="str">
        <v>#N/A</v>
      </c>
      <c r="Q27" t="str">
        <v>#N/A</v>
      </c>
      <c r="R27" t="str">
        <v>#N/A</v>
      </c>
      <c r="S27" t="str">
        <v>#N/A</v>
      </c>
      <c r="T27" t="str">
        <v>#N/A</v>
      </c>
      <c r="U27" t="e">
        <v>#N/A</v>
      </c>
    </row>
    <row r="28" spans="1:40" x14ac:dyDescent="0.2">
      <c r="A28" s="45">
        <v>47178</v>
      </c>
      <c r="B28" s="46">
        <v>4062500.0000000242</v>
      </c>
      <c r="C28" s="27">
        <v>250000000</v>
      </c>
      <c r="D28" s="13">
        <v>46997</v>
      </c>
      <c r="E28" s="13">
        <v>47178</v>
      </c>
      <c r="F28">
        <v>181</v>
      </c>
      <c r="G28" t="str">
        <v>#N/A</v>
      </c>
      <c r="H28" t="str">
        <v>#N/A</v>
      </c>
      <c r="I28" t="str">
        <v>#N/A</v>
      </c>
      <c r="J28" t="str">
        <v>Actual/Actual (ISMA)</v>
      </c>
      <c r="K28">
        <v>0.5</v>
      </c>
      <c r="L28">
        <v>3.2500000000000001E-2</v>
      </c>
      <c r="M28" t="str">
        <v>#N/A</v>
      </c>
      <c r="N28" t="str">
        <v>#N/A</v>
      </c>
      <c r="O28" t="str">
        <v>#N/A</v>
      </c>
      <c r="P28" t="str">
        <v>#N/A</v>
      </c>
      <c r="Q28" t="str">
        <v>#N/A</v>
      </c>
      <c r="R28" t="str">
        <v>#N/A</v>
      </c>
      <c r="S28" t="str">
        <v>#N/A</v>
      </c>
      <c r="T28" t="str">
        <v>#N/A</v>
      </c>
      <c r="U28" t="e">
        <v>#N/A</v>
      </c>
    </row>
    <row r="29" spans="1:40" x14ac:dyDescent="0.2">
      <c r="A29" s="45">
        <v>47364</v>
      </c>
      <c r="B29" s="46">
        <v>4062500.0000000242</v>
      </c>
      <c r="C29" s="27">
        <v>250000000</v>
      </c>
      <c r="D29" s="13">
        <v>47178</v>
      </c>
      <c r="E29" s="13">
        <v>47364</v>
      </c>
      <c r="F29">
        <v>186</v>
      </c>
      <c r="G29" t="str">
        <v>#N/A</v>
      </c>
      <c r="H29" t="str">
        <v>#N/A</v>
      </c>
      <c r="I29" t="str">
        <v>#N/A</v>
      </c>
      <c r="J29" t="str">
        <v>Actual/Actual (ISMA)</v>
      </c>
      <c r="K29">
        <v>0.5</v>
      </c>
      <c r="L29">
        <v>3.2500000000000001E-2</v>
      </c>
      <c r="M29" t="str">
        <v>#N/A</v>
      </c>
      <c r="N29" t="str">
        <v>#N/A</v>
      </c>
      <c r="O29" t="str">
        <v>#N/A</v>
      </c>
      <c r="P29" t="str">
        <v>#N/A</v>
      </c>
      <c r="Q29" t="str">
        <v>#N/A</v>
      </c>
      <c r="R29" t="str">
        <v>#N/A</v>
      </c>
      <c r="S29" t="str">
        <v>#N/A</v>
      </c>
      <c r="T29" t="str">
        <v>#N/A</v>
      </c>
      <c r="U29" t="e">
        <v>#N/A</v>
      </c>
    </row>
    <row r="30" spans="1:40" x14ac:dyDescent="0.2">
      <c r="A30" s="45">
        <v>47543</v>
      </c>
      <c r="B30" s="46">
        <v>4062500.0000000242</v>
      </c>
      <c r="C30" s="27">
        <v>250000000</v>
      </c>
      <c r="D30" s="13">
        <v>47364</v>
      </c>
      <c r="E30" s="13">
        <v>47543</v>
      </c>
      <c r="F30">
        <v>179</v>
      </c>
      <c r="G30" t="str">
        <v>#N/A</v>
      </c>
      <c r="H30" t="str">
        <v>#N/A</v>
      </c>
      <c r="I30" t="str">
        <v>#N/A</v>
      </c>
      <c r="J30" t="str">
        <v>Actual/Actual (ISMA)</v>
      </c>
      <c r="K30">
        <v>0.5</v>
      </c>
      <c r="L30">
        <v>3.2500000000000001E-2</v>
      </c>
      <c r="M30" t="str">
        <v>#N/A</v>
      </c>
      <c r="N30" t="str">
        <v>#N/A</v>
      </c>
      <c r="O30" t="str">
        <v>#N/A</v>
      </c>
      <c r="P30" t="str">
        <v>#N/A</v>
      </c>
      <c r="Q30" t="str">
        <v>#N/A</v>
      </c>
      <c r="R30" t="str">
        <v>#N/A</v>
      </c>
      <c r="S30" t="str">
        <v>#N/A</v>
      </c>
      <c r="T30" t="str">
        <v>#N/A</v>
      </c>
      <c r="U30" t="e">
        <v>#N/A</v>
      </c>
    </row>
    <row r="31" spans="1:40" x14ac:dyDescent="0.2">
      <c r="A31" s="45">
        <v>47728</v>
      </c>
      <c r="B31" s="46">
        <v>4062500.0000000242</v>
      </c>
      <c r="C31" s="27">
        <v>250000000</v>
      </c>
      <c r="D31" s="13">
        <v>47543</v>
      </c>
      <c r="E31" s="13">
        <v>47728</v>
      </c>
      <c r="F31">
        <v>185</v>
      </c>
      <c r="G31" t="str">
        <v>#N/A</v>
      </c>
      <c r="H31" t="str">
        <v>#N/A</v>
      </c>
      <c r="I31" t="str">
        <v>#N/A</v>
      </c>
      <c r="J31" t="str">
        <v>Actual/Actual (ISMA)</v>
      </c>
      <c r="K31">
        <v>0.5</v>
      </c>
      <c r="L31">
        <v>3.2500000000000001E-2</v>
      </c>
      <c r="M31" t="str">
        <v>#N/A</v>
      </c>
      <c r="N31" t="str">
        <v>#N/A</v>
      </c>
      <c r="O31" t="str">
        <v>#N/A</v>
      </c>
      <c r="P31" t="str">
        <v>#N/A</v>
      </c>
      <c r="Q31" t="str">
        <v>#N/A</v>
      </c>
      <c r="R31" t="str">
        <v>#N/A</v>
      </c>
      <c r="S31" t="str">
        <v>#N/A</v>
      </c>
      <c r="T31" t="str">
        <v>#N/A</v>
      </c>
      <c r="U31" t="e">
        <v>#N/A</v>
      </c>
    </row>
    <row r="32" spans="1:40" x14ac:dyDescent="0.2">
      <c r="A32" s="45">
        <v>47910</v>
      </c>
      <c r="B32" s="46">
        <v>4062500.0000000242</v>
      </c>
      <c r="C32" s="27">
        <v>250000000</v>
      </c>
      <c r="D32" s="13">
        <v>47728</v>
      </c>
      <c r="E32" s="13">
        <v>47910</v>
      </c>
      <c r="F32">
        <v>182</v>
      </c>
      <c r="G32" t="str">
        <v>#N/A</v>
      </c>
      <c r="H32" t="str">
        <v>#N/A</v>
      </c>
      <c r="I32" t="str">
        <v>#N/A</v>
      </c>
      <c r="J32" t="str">
        <v>Actual/Actual (ISMA)</v>
      </c>
      <c r="K32">
        <v>0.5</v>
      </c>
      <c r="L32">
        <v>3.2500000000000001E-2</v>
      </c>
      <c r="M32" t="str">
        <v>#N/A</v>
      </c>
      <c r="N32" t="str">
        <v>#N/A</v>
      </c>
      <c r="O32" t="str">
        <v>#N/A</v>
      </c>
      <c r="P32" t="str">
        <v>#N/A</v>
      </c>
      <c r="Q32" t="str">
        <v>#N/A</v>
      </c>
      <c r="R32" t="str">
        <v>#N/A</v>
      </c>
      <c r="S32" t="str">
        <v>#N/A</v>
      </c>
      <c r="T32" t="str">
        <v>#N/A</v>
      </c>
      <c r="U32" t="e">
        <v>#N/A</v>
      </c>
    </row>
    <row r="33" spans="1:21" x14ac:dyDescent="0.2">
      <c r="A33" s="45">
        <v>48092</v>
      </c>
      <c r="B33" s="46">
        <v>4062500.0000000242</v>
      </c>
      <c r="C33" s="27">
        <v>250000000</v>
      </c>
      <c r="D33" s="13">
        <v>47910</v>
      </c>
      <c r="E33" s="13">
        <v>48092</v>
      </c>
      <c r="F33">
        <v>182</v>
      </c>
      <c r="G33" t="str">
        <v>#N/A</v>
      </c>
      <c r="H33" t="str">
        <v>#N/A</v>
      </c>
      <c r="I33" t="str">
        <v>#N/A</v>
      </c>
      <c r="J33" t="str">
        <v>Actual/Actual (ISMA)</v>
      </c>
      <c r="K33">
        <v>0.5</v>
      </c>
      <c r="L33">
        <v>3.2500000000000001E-2</v>
      </c>
      <c r="M33" t="str">
        <v>#N/A</v>
      </c>
      <c r="N33" t="str">
        <v>#N/A</v>
      </c>
      <c r="O33" t="str">
        <v>#N/A</v>
      </c>
      <c r="P33" t="str">
        <v>#N/A</v>
      </c>
      <c r="Q33" t="str">
        <v>#N/A</v>
      </c>
      <c r="R33" t="str">
        <v>#N/A</v>
      </c>
      <c r="S33" t="str">
        <v>#N/A</v>
      </c>
      <c r="T33" t="str">
        <v>#N/A</v>
      </c>
      <c r="U33" t="e">
        <v>#N/A</v>
      </c>
    </row>
    <row r="34" spans="1:21" x14ac:dyDescent="0.2">
      <c r="A34" s="45">
        <v>48274</v>
      </c>
      <c r="B34" s="46">
        <v>4062500.0000000242</v>
      </c>
      <c r="C34" s="27">
        <v>250000000</v>
      </c>
      <c r="D34" s="13">
        <v>48092</v>
      </c>
      <c r="E34" s="13">
        <v>48274</v>
      </c>
      <c r="F34">
        <v>182</v>
      </c>
      <c r="G34" t="str">
        <v>#N/A</v>
      </c>
      <c r="H34" t="str">
        <v>#N/A</v>
      </c>
      <c r="I34" t="str">
        <v>#N/A</v>
      </c>
      <c r="J34" t="str">
        <v>Actual/Actual (ISMA)</v>
      </c>
      <c r="K34">
        <v>0.5</v>
      </c>
      <c r="L34">
        <v>3.2500000000000001E-2</v>
      </c>
      <c r="M34" t="str">
        <v>#N/A</v>
      </c>
      <c r="N34" t="str">
        <v>#N/A</v>
      </c>
      <c r="O34" t="str">
        <v>#N/A</v>
      </c>
      <c r="P34" t="str">
        <v>#N/A</v>
      </c>
      <c r="Q34" t="str">
        <v>#N/A</v>
      </c>
      <c r="R34" t="str">
        <v>#N/A</v>
      </c>
      <c r="S34" t="str">
        <v>#N/A</v>
      </c>
      <c r="T34" t="str">
        <v>#N/A</v>
      </c>
      <c r="U34" t="e">
        <v>#N/A</v>
      </c>
    </row>
    <row r="35" spans="1:21" x14ac:dyDescent="0.2">
      <c r="A35" s="45">
        <v>48458</v>
      </c>
      <c r="B35" s="46">
        <v>4062500.0000000242</v>
      </c>
      <c r="C35" s="27">
        <v>250000000</v>
      </c>
      <c r="D35" s="13">
        <v>48274</v>
      </c>
      <c r="E35" s="13">
        <v>48458</v>
      </c>
      <c r="F35">
        <v>184</v>
      </c>
      <c r="G35" t="str">
        <v>#N/A</v>
      </c>
      <c r="H35" t="str">
        <v>#N/A</v>
      </c>
      <c r="I35" t="str">
        <v>#N/A</v>
      </c>
      <c r="J35" t="str">
        <v>Actual/Actual (ISMA)</v>
      </c>
      <c r="K35">
        <v>0.5</v>
      </c>
      <c r="L35">
        <v>3.2500000000000001E-2</v>
      </c>
      <c r="M35" t="str">
        <v>#N/A</v>
      </c>
      <c r="N35" t="str">
        <v>#N/A</v>
      </c>
      <c r="O35" t="str">
        <v>#N/A</v>
      </c>
      <c r="P35" t="str">
        <v>#N/A</v>
      </c>
      <c r="Q35" t="str">
        <v>#N/A</v>
      </c>
      <c r="R35" t="str">
        <v>#N/A</v>
      </c>
      <c r="S35" t="str">
        <v>#N/A</v>
      </c>
      <c r="T35" t="str">
        <v>#N/A</v>
      </c>
      <c r="U35" t="e">
        <v>#N/A</v>
      </c>
    </row>
    <row r="36" spans="1:21" x14ac:dyDescent="0.2">
      <c r="A36" s="45">
        <v>48639</v>
      </c>
      <c r="B36" s="46">
        <v>4062500.0000000242</v>
      </c>
      <c r="C36" s="27">
        <v>250000000</v>
      </c>
      <c r="D36" s="13">
        <v>48458</v>
      </c>
      <c r="E36" s="13">
        <v>48639</v>
      </c>
      <c r="F36">
        <v>181</v>
      </c>
      <c r="G36" t="str">
        <v>#N/A</v>
      </c>
      <c r="H36" t="str">
        <v>#N/A</v>
      </c>
      <c r="I36" t="str">
        <v>#N/A</v>
      </c>
      <c r="J36" t="str">
        <v>Actual/Actual (ISMA)</v>
      </c>
      <c r="K36">
        <v>0.5</v>
      </c>
      <c r="L36">
        <v>3.2500000000000001E-2</v>
      </c>
      <c r="M36" t="str">
        <v>#N/A</v>
      </c>
      <c r="N36" t="str">
        <v>#N/A</v>
      </c>
      <c r="O36" t="str">
        <v>#N/A</v>
      </c>
      <c r="P36" t="str">
        <v>#N/A</v>
      </c>
      <c r="Q36" t="str">
        <v>#N/A</v>
      </c>
      <c r="R36" t="str">
        <v>#N/A</v>
      </c>
      <c r="S36" t="str">
        <v>#N/A</v>
      </c>
      <c r="T36" t="str">
        <v>#N/A</v>
      </c>
      <c r="U36" t="e">
        <v>#N/A</v>
      </c>
    </row>
    <row r="37" spans="1:21" x14ac:dyDescent="0.2">
      <c r="A37" s="45">
        <v>48823</v>
      </c>
      <c r="B37" s="46">
        <v>4062500.0000000242</v>
      </c>
      <c r="C37" s="27">
        <v>250000000</v>
      </c>
      <c r="D37" s="13">
        <v>48639</v>
      </c>
      <c r="E37" s="13">
        <v>48823</v>
      </c>
      <c r="F37">
        <v>184</v>
      </c>
      <c r="G37" t="str">
        <v>#N/A</v>
      </c>
      <c r="H37" t="str">
        <v>#N/A</v>
      </c>
      <c r="I37" t="str">
        <v>#N/A</v>
      </c>
      <c r="J37" t="str">
        <v>Actual/Actual (ISMA)</v>
      </c>
      <c r="K37">
        <v>0.5</v>
      </c>
      <c r="L37">
        <v>3.2500000000000001E-2</v>
      </c>
      <c r="M37" t="str">
        <v>#N/A</v>
      </c>
      <c r="N37" t="str">
        <v>#N/A</v>
      </c>
      <c r="O37" t="str">
        <v>#N/A</v>
      </c>
      <c r="P37" t="str">
        <v>#N/A</v>
      </c>
      <c r="Q37" t="str">
        <v>#N/A</v>
      </c>
      <c r="R37" t="str">
        <v>#N/A</v>
      </c>
      <c r="S37" t="str">
        <v>#N/A</v>
      </c>
      <c r="T37" t="str">
        <v>#N/A</v>
      </c>
      <c r="U37" t="e">
        <v>#N/A</v>
      </c>
    </row>
    <row r="38" spans="1:21" x14ac:dyDescent="0.2">
      <c r="A38" s="45">
        <v>49004</v>
      </c>
      <c r="B38" s="46">
        <v>4062500.0000000242</v>
      </c>
      <c r="C38" s="27">
        <v>250000000</v>
      </c>
      <c r="D38" s="13">
        <v>48823</v>
      </c>
      <c r="E38" s="13">
        <v>49004</v>
      </c>
      <c r="F38">
        <v>181</v>
      </c>
      <c r="G38" t="str">
        <v>#N/A</v>
      </c>
      <c r="H38" t="str">
        <v>#N/A</v>
      </c>
      <c r="I38" t="str">
        <v>#N/A</v>
      </c>
      <c r="J38" t="str">
        <v>Actual/Actual (ISMA)</v>
      </c>
      <c r="K38">
        <v>0.5</v>
      </c>
      <c r="L38">
        <v>3.2500000000000001E-2</v>
      </c>
      <c r="M38" t="str">
        <v>#N/A</v>
      </c>
      <c r="N38" t="str">
        <v>#N/A</v>
      </c>
      <c r="O38" t="str">
        <v>#N/A</v>
      </c>
      <c r="P38" t="str">
        <v>#N/A</v>
      </c>
      <c r="Q38" t="str">
        <v>#N/A</v>
      </c>
      <c r="R38" t="str">
        <v>#N/A</v>
      </c>
      <c r="S38" t="str">
        <v>#N/A</v>
      </c>
      <c r="T38" t="str">
        <v>#N/A</v>
      </c>
      <c r="U38" t="e">
        <v>#N/A</v>
      </c>
    </row>
    <row r="39" spans="1:21" x14ac:dyDescent="0.2">
      <c r="A39" s="45">
        <v>49188</v>
      </c>
      <c r="B39" s="46">
        <v>4062500.0000000242</v>
      </c>
      <c r="C39" s="27">
        <v>250000000</v>
      </c>
      <c r="D39" s="13">
        <v>49004</v>
      </c>
      <c r="E39" s="13">
        <v>49188</v>
      </c>
      <c r="F39">
        <v>184</v>
      </c>
      <c r="G39" t="str">
        <v>#N/A</v>
      </c>
      <c r="H39" t="str">
        <v>#N/A</v>
      </c>
      <c r="I39" t="str">
        <v>#N/A</v>
      </c>
      <c r="J39" t="str">
        <v>Actual/Actual (ISMA)</v>
      </c>
      <c r="K39">
        <v>0.5</v>
      </c>
      <c r="L39">
        <v>3.2500000000000001E-2</v>
      </c>
      <c r="M39" t="str">
        <v>#N/A</v>
      </c>
      <c r="N39" t="str">
        <v>#N/A</v>
      </c>
      <c r="O39" t="str">
        <v>#N/A</v>
      </c>
      <c r="P39" t="str">
        <v>#N/A</v>
      </c>
      <c r="Q39" t="str">
        <v>#N/A</v>
      </c>
      <c r="R39" t="str">
        <v>#N/A</v>
      </c>
      <c r="S39" t="str">
        <v>#N/A</v>
      </c>
      <c r="T39" t="str">
        <v>#N/A</v>
      </c>
      <c r="U39" t="e">
        <v>#N/A</v>
      </c>
    </row>
    <row r="40" spans="1:21" x14ac:dyDescent="0.2">
      <c r="A40" s="45">
        <v>49369</v>
      </c>
      <c r="B40" s="46">
        <v>4062500.0000000242</v>
      </c>
      <c r="C40" s="27">
        <v>250000000</v>
      </c>
      <c r="D40" s="13">
        <v>49188</v>
      </c>
      <c r="E40" s="13">
        <v>49369</v>
      </c>
      <c r="F40">
        <v>181</v>
      </c>
      <c r="G40" t="str">
        <v>#N/A</v>
      </c>
      <c r="H40" t="str">
        <v>#N/A</v>
      </c>
      <c r="I40" t="str">
        <v>#N/A</v>
      </c>
      <c r="J40" t="str">
        <v>Actual/Actual (ISMA)</v>
      </c>
      <c r="K40">
        <v>0.5</v>
      </c>
      <c r="L40">
        <v>3.2500000000000001E-2</v>
      </c>
      <c r="M40" t="str">
        <v>#N/A</v>
      </c>
      <c r="N40" t="str">
        <v>#N/A</v>
      </c>
      <c r="O40" t="str">
        <v>#N/A</v>
      </c>
      <c r="P40" t="str">
        <v>#N/A</v>
      </c>
      <c r="Q40" t="str">
        <v>#N/A</v>
      </c>
      <c r="R40" t="str">
        <v>#N/A</v>
      </c>
      <c r="S40" t="str">
        <v>#N/A</v>
      </c>
      <c r="T40" t="str">
        <v>#N/A</v>
      </c>
      <c r="U40" t="e">
        <v>#N/A</v>
      </c>
    </row>
    <row r="41" spans="1:21" x14ac:dyDescent="0.2">
      <c r="A41" s="45">
        <v>49555</v>
      </c>
      <c r="B41" s="46">
        <v>4062500.0000000242</v>
      </c>
      <c r="C41" s="27">
        <v>250000000</v>
      </c>
      <c r="D41" s="13">
        <v>49369</v>
      </c>
      <c r="E41" s="13">
        <v>49555</v>
      </c>
      <c r="F41">
        <v>186</v>
      </c>
      <c r="G41" t="str">
        <v>#N/A</v>
      </c>
      <c r="H41" t="str">
        <v>#N/A</v>
      </c>
      <c r="I41" t="str">
        <v>#N/A</v>
      </c>
      <c r="J41" t="str">
        <v>Actual/Actual (ISMA)</v>
      </c>
      <c r="K41">
        <v>0.5</v>
      </c>
      <c r="L41">
        <v>3.2500000000000001E-2</v>
      </c>
      <c r="M41" t="str">
        <v>#N/A</v>
      </c>
      <c r="N41" t="str">
        <v>#N/A</v>
      </c>
      <c r="O41" t="str">
        <v>#N/A</v>
      </c>
      <c r="P41" t="str">
        <v>#N/A</v>
      </c>
      <c r="Q41" t="str">
        <v>#N/A</v>
      </c>
      <c r="R41" t="str">
        <v>#N/A</v>
      </c>
      <c r="S41" t="str">
        <v>#N/A</v>
      </c>
      <c r="T41" t="str">
        <v>#N/A</v>
      </c>
      <c r="U41" t="e">
        <v>#N/A</v>
      </c>
    </row>
    <row r="42" spans="1:21" x14ac:dyDescent="0.2">
      <c r="A42" s="45">
        <v>49737</v>
      </c>
      <c r="B42" s="46">
        <v>4062500.0000000242</v>
      </c>
      <c r="C42" s="27">
        <v>250000000</v>
      </c>
      <c r="D42" s="13">
        <v>49555</v>
      </c>
      <c r="E42" s="13">
        <v>49737</v>
      </c>
      <c r="F42">
        <v>182</v>
      </c>
      <c r="G42" t="str">
        <v>#N/A</v>
      </c>
      <c r="H42" t="str">
        <v>#N/A</v>
      </c>
      <c r="I42" t="str">
        <v>#N/A</v>
      </c>
      <c r="J42" t="str">
        <v>Actual/Actual (ISMA)</v>
      </c>
      <c r="K42">
        <v>0.5</v>
      </c>
      <c r="L42">
        <v>3.2500000000000001E-2</v>
      </c>
      <c r="M42" t="str">
        <v>#N/A</v>
      </c>
      <c r="N42" t="str">
        <v>#N/A</v>
      </c>
      <c r="O42" t="str">
        <v>#N/A</v>
      </c>
      <c r="P42" t="str">
        <v>#N/A</v>
      </c>
      <c r="Q42" t="str">
        <v>#N/A</v>
      </c>
      <c r="R42" t="str">
        <v>#N/A</v>
      </c>
      <c r="S42" t="str">
        <v>#N/A</v>
      </c>
      <c r="T42" t="str">
        <v>#N/A</v>
      </c>
      <c r="U42" t="e">
        <v>#N/A</v>
      </c>
    </row>
    <row r="43" spans="1:21" x14ac:dyDescent="0.2">
      <c r="A43" s="45">
        <v>49919</v>
      </c>
      <c r="B43" s="46">
        <v>4062500.0000000242</v>
      </c>
      <c r="C43" s="27">
        <v>250000000</v>
      </c>
      <c r="D43" s="13">
        <v>49737</v>
      </c>
      <c r="E43" s="13">
        <v>49919</v>
      </c>
      <c r="F43">
        <v>182</v>
      </c>
      <c r="G43" t="str">
        <v>#N/A</v>
      </c>
      <c r="H43" t="str">
        <v>#N/A</v>
      </c>
      <c r="I43" t="str">
        <v>#N/A</v>
      </c>
      <c r="J43" t="str">
        <v>Actual/Actual (ISMA)</v>
      </c>
      <c r="K43">
        <v>0.5</v>
      </c>
      <c r="L43">
        <v>3.2500000000000001E-2</v>
      </c>
      <c r="M43" t="str">
        <v>#N/A</v>
      </c>
      <c r="N43" t="str">
        <v>#N/A</v>
      </c>
      <c r="O43" t="str">
        <v>#N/A</v>
      </c>
      <c r="P43" t="str">
        <v>#N/A</v>
      </c>
      <c r="Q43" t="str">
        <v>#N/A</v>
      </c>
      <c r="R43" t="str">
        <v>#N/A</v>
      </c>
      <c r="S43" t="str">
        <v>#N/A</v>
      </c>
      <c r="T43" t="str">
        <v>#N/A</v>
      </c>
      <c r="U43" t="e">
        <v>#N/A</v>
      </c>
    </row>
    <row r="44" spans="1:21" x14ac:dyDescent="0.2">
      <c r="A44" s="45">
        <v>50101</v>
      </c>
      <c r="B44" s="46">
        <v>4062500.0000000242</v>
      </c>
      <c r="C44" s="27">
        <v>250000000</v>
      </c>
      <c r="D44" s="13">
        <v>49919</v>
      </c>
      <c r="E44" s="13">
        <v>50101</v>
      </c>
      <c r="F44">
        <v>182</v>
      </c>
      <c r="G44" t="str">
        <v>#N/A</v>
      </c>
      <c r="H44" t="str">
        <v>#N/A</v>
      </c>
      <c r="I44" t="str">
        <v>#N/A</v>
      </c>
      <c r="J44" t="str">
        <v>Actual/Actual (ISMA)</v>
      </c>
      <c r="K44">
        <v>0.5</v>
      </c>
      <c r="L44">
        <v>3.2500000000000001E-2</v>
      </c>
      <c r="M44" t="str">
        <v>#N/A</v>
      </c>
      <c r="N44" t="str">
        <v>#N/A</v>
      </c>
      <c r="O44" t="str">
        <v>#N/A</v>
      </c>
      <c r="P44" t="str">
        <v>#N/A</v>
      </c>
      <c r="Q44" t="str">
        <v>#N/A</v>
      </c>
      <c r="R44" t="str">
        <v>#N/A</v>
      </c>
      <c r="S44" t="str">
        <v>#N/A</v>
      </c>
      <c r="T44" t="str">
        <v>#N/A</v>
      </c>
      <c r="U44" t="e">
        <v>#N/A</v>
      </c>
    </row>
    <row r="45" spans="1:21" x14ac:dyDescent="0.2">
      <c r="A45" s="45">
        <v>50284</v>
      </c>
      <c r="B45" s="46">
        <v>4062500.0000000242</v>
      </c>
      <c r="C45" s="27">
        <v>250000000</v>
      </c>
      <c r="D45" s="13">
        <v>50101</v>
      </c>
      <c r="E45" s="13">
        <v>50284</v>
      </c>
      <c r="F45">
        <v>183</v>
      </c>
      <c r="G45" t="str">
        <v>#N/A</v>
      </c>
      <c r="H45" t="str">
        <v>#N/A</v>
      </c>
      <c r="I45" t="str">
        <v>#N/A</v>
      </c>
      <c r="J45" t="str">
        <v>Actual/Actual (ISMA)</v>
      </c>
      <c r="K45">
        <v>0.5</v>
      </c>
      <c r="L45">
        <v>3.2500000000000001E-2</v>
      </c>
      <c r="M45" t="str">
        <v>#N/A</v>
      </c>
      <c r="N45" t="str">
        <v>#N/A</v>
      </c>
      <c r="O45" t="str">
        <v>#N/A</v>
      </c>
      <c r="P45" t="str">
        <v>#N/A</v>
      </c>
      <c r="Q45" t="str">
        <v>#N/A</v>
      </c>
      <c r="R45" t="str">
        <v>#N/A</v>
      </c>
      <c r="S45" t="str">
        <v>#N/A</v>
      </c>
      <c r="T45" t="str">
        <v>#N/A</v>
      </c>
      <c r="U45" t="e">
        <v>#N/A</v>
      </c>
    </row>
    <row r="46" spans="1:21" x14ac:dyDescent="0.2">
      <c r="A46" s="45">
        <v>50465</v>
      </c>
      <c r="B46" s="46">
        <v>4062500.0000000242</v>
      </c>
      <c r="C46" s="27">
        <v>250000000</v>
      </c>
      <c r="D46" s="13">
        <v>50284</v>
      </c>
      <c r="E46" s="13">
        <v>50465</v>
      </c>
      <c r="F46">
        <v>181</v>
      </c>
      <c r="G46" t="str">
        <v>#N/A</v>
      </c>
      <c r="H46" t="str">
        <v>#N/A</v>
      </c>
      <c r="I46" t="str">
        <v>#N/A</v>
      </c>
      <c r="J46" t="str">
        <v>Actual/Actual (ISMA)</v>
      </c>
      <c r="K46">
        <v>0.5</v>
      </c>
      <c r="L46">
        <v>3.2500000000000001E-2</v>
      </c>
      <c r="M46" t="str">
        <v>#N/A</v>
      </c>
      <c r="N46" t="str">
        <v>#N/A</v>
      </c>
      <c r="O46" t="str">
        <v>#N/A</v>
      </c>
      <c r="P46" t="str">
        <v>#N/A</v>
      </c>
      <c r="Q46" t="str">
        <v>#N/A</v>
      </c>
      <c r="R46" t="str">
        <v>#N/A</v>
      </c>
      <c r="S46" t="str">
        <v>#N/A</v>
      </c>
      <c r="T46" t="str">
        <v>#N/A</v>
      </c>
      <c r="U46" t="e">
        <v>#N/A</v>
      </c>
    </row>
    <row r="47" spans="1:21" x14ac:dyDescent="0.2">
      <c r="A47" s="45">
        <v>50649</v>
      </c>
      <c r="B47" s="46">
        <v>4062500.0000000242</v>
      </c>
      <c r="C47" s="27">
        <v>250000000</v>
      </c>
      <c r="D47" s="13">
        <v>50465</v>
      </c>
      <c r="E47" s="13">
        <v>50649</v>
      </c>
      <c r="F47">
        <v>184</v>
      </c>
      <c r="G47" t="str">
        <v>#N/A</v>
      </c>
      <c r="H47" t="str">
        <v>#N/A</v>
      </c>
      <c r="I47" t="str">
        <v>#N/A</v>
      </c>
      <c r="J47" t="str">
        <v>Actual/Actual (ISMA)</v>
      </c>
      <c r="K47">
        <v>0.5</v>
      </c>
      <c r="L47">
        <v>3.2500000000000001E-2</v>
      </c>
      <c r="M47" t="str">
        <v>#N/A</v>
      </c>
      <c r="N47" t="str">
        <v>#N/A</v>
      </c>
      <c r="O47" t="str">
        <v>#N/A</v>
      </c>
      <c r="P47" t="str">
        <v>#N/A</v>
      </c>
      <c r="Q47" t="str">
        <v>#N/A</v>
      </c>
      <c r="R47" t="str">
        <v>#N/A</v>
      </c>
      <c r="S47" t="str">
        <v>#N/A</v>
      </c>
      <c r="T47" t="str">
        <v>#N/A</v>
      </c>
      <c r="U47" t="e">
        <v>#N/A</v>
      </c>
    </row>
    <row r="48" spans="1:21" x14ac:dyDescent="0.2">
      <c r="A48" s="45">
        <v>50830</v>
      </c>
      <c r="B48" s="46">
        <v>4062500.0000000242</v>
      </c>
      <c r="C48" s="27">
        <v>250000000</v>
      </c>
      <c r="D48" s="13">
        <v>50649</v>
      </c>
      <c r="E48" s="13">
        <v>50830</v>
      </c>
      <c r="F48">
        <v>181</v>
      </c>
      <c r="G48" t="str">
        <v>#N/A</v>
      </c>
      <c r="H48" t="str">
        <v>#N/A</v>
      </c>
      <c r="I48" t="str">
        <v>#N/A</v>
      </c>
      <c r="J48" t="str">
        <v>Actual/Actual (ISMA)</v>
      </c>
      <c r="K48">
        <v>0.5</v>
      </c>
      <c r="L48">
        <v>3.2500000000000001E-2</v>
      </c>
      <c r="M48" t="str">
        <v>#N/A</v>
      </c>
      <c r="N48" t="str">
        <v>#N/A</v>
      </c>
      <c r="O48" t="str">
        <v>#N/A</v>
      </c>
      <c r="P48" t="str">
        <v>#N/A</v>
      </c>
      <c r="Q48" t="str">
        <v>#N/A</v>
      </c>
      <c r="R48" t="str">
        <v>#N/A</v>
      </c>
      <c r="S48" t="str">
        <v>#N/A</v>
      </c>
      <c r="T48" t="str">
        <v>#N/A</v>
      </c>
      <c r="U48" t="e">
        <v>#N/A</v>
      </c>
    </row>
    <row r="49" spans="1:21" x14ac:dyDescent="0.2">
      <c r="A49" s="45">
        <v>51014</v>
      </c>
      <c r="B49" s="46">
        <v>4062500.0000000242</v>
      </c>
      <c r="C49" s="27">
        <v>250000000</v>
      </c>
      <c r="D49" s="13">
        <v>50830</v>
      </c>
      <c r="E49" s="13">
        <v>51014</v>
      </c>
      <c r="F49">
        <v>184</v>
      </c>
      <c r="G49" t="str">
        <v>#N/A</v>
      </c>
      <c r="H49" t="str">
        <v>#N/A</v>
      </c>
      <c r="I49" t="str">
        <v>#N/A</v>
      </c>
      <c r="J49" t="str">
        <v>Actual/Actual (ISMA)</v>
      </c>
      <c r="K49">
        <v>0.5</v>
      </c>
      <c r="L49">
        <v>3.2500000000000001E-2</v>
      </c>
      <c r="M49" t="str">
        <v>#N/A</v>
      </c>
      <c r="N49" t="str">
        <v>#N/A</v>
      </c>
      <c r="O49" t="str">
        <v>#N/A</v>
      </c>
      <c r="P49" t="str">
        <v>#N/A</v>
      </c>
      <c r="Q49" t="str">
        <v>#N/A</v>
      </c>
      <c r="R49" t="str">
        <v>#N/A</v>
      </c>
      <c r="S49" t="str">
        <v>#N/A</v>
      </c>
      <c r="T49" t="str">
        <v>#N/A</v>
      </c>
      <c r="U49" t="e">
        <v>#N/A</v>
      </c>
    </row>
    <row r="50" spans="1:21" x14ac:dyDescent="0.2">
      <c r="A50" s="45">
        <v>51196</v>
      </c>
      <c r="B50" s="46">
        <v>4062500.0000000242</v>
      </c>
      <c r="C50" s="27">
        <v>250000000</v>
      </c>
      <c r="D50" s="13">
        <v>51014</v>
      </c>
      <c r="E50" s="13">
        <v>51196</v>
      </c>
      <c r="F50">
        <v>182</v>
      </c>
      <c r="G50" t="str">
        <v>#N/A</v>
      </c>
      <c r="H50" t="str">
        <v>#N/A</v>
      </c>
      <c r="I50" t="str">
        <v>#N/A</v>
      </c>
      <c r="J50" t="str">
        <v>Actual/Actual (ISMA)</v>
      </c>
      <c r="K50">
        <v>0.5</v>
      </c>
      <c r="L50">
        <v>3.2500000000000001E-2</v>
      </c>
      <c r="M50" t="str">
        <v>#N/A</v>
      </c>
      <c r="N50" t="str">
        <v>#N/A</v>
      </c>
      <c r="O50" t="str">
        <v>#N/A</v>
      </c>
      <c r="P50" t="str">
        <v>#N/A</v>
      </c>
      <c r="Q50" t="str">
        <v>#N/A</v>
      </c>
      <c r="R50" t="str">
        <v>#N/A</v>
      </c>
      <c r="S50" t="str">
        <v>#N/A</v>
      </c>
      <c r="T50" t="str">
        <v>#N/A</v>
      </c>
      <c r="U50" t="e">
        <v>#N/A</v>
      </c>
    </row>
    <row r="51" spans="1:21" x14ac:dyDescent="0.2">
      <c r="A51" s="45">
        <v>51382</v>
      </c>
      <c r="B51" s="46">
        <v>4062500.0000000242</v>
      </c>
      <c r="C51" s="27">
        <v>250000000</v>
      </c>
      <c r="D51" s="13">
        <v>51196</v>
      </c>
      <c r="E51" s="13">
        <v>51382</v>
      </c>
      <c r="F51">
        <v>186</v>
      </c>
      <c r="G51" t="str">
        <v>#N/A</v>
      </c>
      <c r="H51" t="str">
        <v>#N/A</v>
      </c>
      <c r="I51" t="str">
        <v>#N/A</v>
      </c>
      <c r="J51" t="str">
        <v>Actual/Actual (ISMA)</v>
      </c>
      <c r="K51">
        <v>0.5</v>
      </c>
      <c r="L51">
        <v>3.2500000000000001E-2</v>
      </c>
      <c r="M51" t="str">
        <v>#N/A</v>
      </c>
      <c r="N51" t="str">
        <v>#N/A</v>
      </c>
      <c r="O51" t="str">
        <v>#N/A</v>
      </c>
      <c r="P51" t="str">
        <v>#N/A</v>
      </c>
      <c r="Q51" t="str">
        <v>#N/A</v>
      </c>
      <c r="R51" t="str">
        <v>#N/A</v>
      </c>
      <c r="S51" t="str">
        <v>#N/A</v>
      </c>
      <c r="T51" t="str">
        <v>#N/A</v>
      </c>
      <c r="U51" t="e">
        <v>#N/A</v>
      </c>
    </row>
    <row r="52" spans="1:21" x14ac:dyDescent="0.2">
      <c r="A52" s="45">
        <v>51561</v>
      </c>
      <c r="B52" s="46">
        <v>4062500.0000000242</v>
      </c>
      <c r="C52" s="27">
        <v>250000000</v>
      </c>
      <c r="D52" s="13">
        <v>51382</v>
      </c>
      <c r="E52" s="13">
        <v>51561</v>
      </c>
      <c r="F52">
        <v>179</v>
      </c>
      <c r="G52" t="str">
        <v>#N/A</v>
      </c>
      <c r="H52" t="str">
        <v>#N/A</v>
      </c>
      <c r="I52" t="str">
        <v>#N/A</v>
      </c>
      <c r="J52" t="str">
        <v>Actual/Actual (ISMA)</v>
      </c>
      <c r="K52">
        <v>0.5</v>
      </c>
      <c r="L52">
        <v>3.2500000000000001E-2</v>
      </c>
      <c r="M52" t="str">
        <v>#N/A</v>
      </c>
      <c r="N52" t="str">
        <v>#N/A</v>
      </c>
      <c r="O52" t="str">
        <v>#N/A</v>
      </c>
      <c r="P52" t="str">
        <v>#N/A</v>
      </c>
      <c r="Q52" t="str">
        <v>#N/A</v>
      </c>
      <c r="R52" t="str">
        <v>#N/A</v>
      </c>
      <c r="S52" t="str">
        <v>#N/A</v>
      </c>
      <c r="T52" t="str">
        <v>#N/A</v>
      </c>
      <c r="U52" t="e">
        <v>#N/A</v>
      </c>
    </row>
    <row r="53" spans="1:21" x14ac:dyDescent="0.2">
      <c r="A53" s="45">
        <v>51746</v>
      </c>
      <c r="B53" s="46">
        <v>4062500.0000000242</v>
      </c>
      <c r="C53" s="27">
        <v>250000000</v>
      </c>
      <c r="D53" s="13">
        <v>51561</v>
      </c>
      <c r="E53" s="13">
        <v>51746</v>
      </c>
      <c r="F53">
        <v>185</v>
      </c>
      <c r="G53" t="str">
        <v>#N/A</v>
      </c>
      <c r="H53" t="str">
        <v>#N/A</v>
      </c>
      <c r="I53" t="str">
        <v>#N/A</v>
      </c>
      <c r="J53" t="str">
        <v>Actual/Actual (ISMA)</v>
      </c>
      <c r="K53">
        <v>0.5</v>
      </c>
      <c r="L53">
        <v>3.2500000000000001E-2</v>
      </c>
      <c r="M53" t="str">
        <v>#N/A</v>
      </c>
      <c r="N53" t="str">
        <v>#N/A</v>
      </c>
      <c r="O53" t="str">
        <v>#N/A</v>
      </c>
      <c r="P53" t="str">
        <v>#N/A</v>
      </c>
      <c r="Q53" t="str">
        <v>#N/A</v>
      </c>
      <c r="R53" t="str">
        <v>#N/A</v>
      </c>
      <c r="S53" t="str">
        <v>#N/A</v>
      </c>
      <c r="T53" t="str">
        <v>#N/A</v>
      </c>
      <c r="U53" t="e">
        <v>#N/A</v>
      </c>
    </row>
    <row r="54" spans="1:21" x14ac:dyDescent="0.2">
      <c r="A54" s="45">
        <v>51928</v>
      </c>
      <c r="B54" s="46">
        <v>4062500.0000000242</v>
      </c>
      <c r="C54" s="27">
        <v>250000000</v>
      </c>
      <c r="D54" s="13">
        <v>51746</v>
      </c>
      <c r="E54" s="13">
        <v>51928</v>
      </c>
      <c r="F54">
        <v>182</v>
      </c>
      <c r="G54" t="str">
        <v>#N/A</v>
      </c>
      <c r="H54" t="str">
        <v>#N/A</v>
      </c>
      <c r="I54" t="str">
        <v>#N/A</v>
      </c>
      <c r="J54" t="str">
        <v>Actual/Actual (ISMA)</v>
      </c>
      <c r="K54">
        <v>0.5</v>
      </c>
      <c r="L54">
        <v>3.2500000000000001E-2</v>
      </c>
      <c r="M54" t="str">
        <v>#N/A</v>
      </c>
      <c r="N54" t="str">
        <v>#N/A</v>
      </c>
      <c r="O54" t="str">
        <v>#N/A</v>
      </c>
      <c r="P54" t="str">
        <v>#N/A</v>
      </c>
      <c r="Q54" t="str">
        <v>#N/A</v>
      </c>
      <c r="R54" t="str">
        <v>#N/A</v>
      </c>
      <c r="S54" t="str">
        <v>#N/A</v>
      </c>
      <c r="T54" t="str">
        <v>#N/A</v>
      </c>
      <c r="U54" t="e">
        <v>#N/A</v>
      </c>
    </row>
    <row r="55" spans="1:21" x14ac:dyDescent="0.2">
      <c r="A55" s="45">
        <v>52110</v>
      </c>
      <c r="B55" s="46">
        <v>4062500.0000000242</v>
      </c>
      <c r="C55" s="27">
        <v>250000000</v>
      </c>
      <c r="D55" s="13">
        <v>51928</v>
      </c>
      <c r="E55" s="13">
        <v>52110</v>
      </c>
      <c r="F55">
        <v>182</v>
      </c>
      <c r="G55" t="str">
        <v>#N/A</v>
      </c>
      <c r="H55" t="str">
        <v>#N/A</v>
      </c>
      <c r="I55" t="str">
        <v>#N/A</v>
      </c>
      <c r="J55" t="str">
        <v>Actual/Actual (ISMA)</v>
      </c>
      <c r="K55">
        <v>0.5</v>
      </c>
      <c r="L55">
        <v>3.2500000000000001E-2</v>
      </c>
      <c r="M55" t="str">
        <v>#N/A</v>
      </c>
      <c r="N55" t="str">
        <v>#N/A</v>
      </c>
      <c r="O55" t="str">
        <v>#N/A</v>
      </c>
      <c r="P55" t="str">
        <v>#N/A</v>
      </c>
      <c r="Q55" t="str">
        <v>#N/A</v>
      </c>
      <c r="R55" t="str">
        <v>#N/A</v>
      </c>
      <c r="S55" t="str">
        <v>#N/A</v>
      </c>
      <c r="T55" t="str">
        <v>#N/A</v>
      </c>
      <c r="U55" t="e">
        <v>#N/A</v>
      </c>
    </row>
    <row r="56" spans="1:21" x14ac:dyDescent="0.2">
      <c r="A56" s="45">
        <v>52292</v>
      </c>
      <c r="B56" s="46">
        <v>4062500.0000000242</v>
      </c>
      <c r="C56" s="27">
        <v>250000000</v>
      </c>
      <c r="D56" s="13">
        <v>52110</v>
      </c>
      <c r="E56" s="13">
        <v>52292</v>
      </c>
      <c r="F56">
        <v>182</v>
      </c>
      <c r="G56" t="str">
        <v>#N/A</v>
      </c>
      <c r="H56" t="str">
        <v>#N/A</v>
      </c>
      <c r="I56" t="str">
        <v>#N/A</v>
      </c>
      <c r="J56" t="str">
        <v>Actual/Actual (ISMA)</v>
      </c>
      <c r="K56">
        <v>0.5</v>
      </c>
      <c r="L56">
        <v>3.2500000000000001E-2</v>
      </c>
      <c r="M56" t="str">
        <v>#N/A</v>
      </c>
      <c r="N56" t="str">
        <v>#N/A</v>
      </c>
      <c r="O56" t="str">
        <v>#N/A</v>
      </c>
      <c r="P56" t="str">
        <v>#N/A</v>
      </c>
      <c r="Q56" t="str">
        <v>#N/A</v>
      </c>
      <c r="R56" t="str">
        <v>#N/A</v>
      </c>
      <c r="S56" t="str">
        <v>#N/A</v>
      </c>
      <c r="T56" t="str">
        <v>#N/A</v>
      </c>
      <c r="U56" t="e">
        <v>#N/A</v>
      </c>
    </row>
    <row r="57" spans="1:21" x14ac:dyDescent="0.2">
      <c r="A57" s="45">
        <v>52475</v>
      </c>
      <c r="B57" s="46">
        <v>4062500.0000000242</v>
      </c>
      <c r="C57" s="27">
        <v>250000000</v>
      </c>
      <c r="D57" s="13">
        <v>52292</v>
      </c>
      <c r="E57" s="13">
        <v>52475</v>
      </c>
      <c r="F57">
        <v>183</v>
      </c>
      <c r="G57" t="str">
        <v>#N/A</v>
      </c>
      <c r="H57" t="str">
        <v>#N/A</v>
      </c>
      <c r="I57" t="str">
        <v>#N/A</v>
      </c>
      <c r="J57" t="str">
        <v>Actual/Actual (ISMA)</v>
      </c>
      <c r="K57">
        <v>0.5</v>
      </c>
      <c r="L57">
        <v>3.2500000000000001E-2</v>
      </c>
      <c r="M57" t="str">
        <v>#N/A</v>
      </c>
      <c r="N57" t="str">
        <v>#N/A</v>
      </c>
      <c r="O57" t="str">
        <v>#N/A</v>
      </c>
      <c r="P57" t="str">
        <v>#N/A</v>
      </c>
      <c r="Q57" t="str">
        <v>#N/A</v>
      </c>
      <c r="R57" t="str">
        <v>#N/A</v>
      </c>
      <c r="S57" t="str">
        <v>#N/A</v>
      </c>
      <c r="T57" t="str">
        <v>#N/A</v>
      </c>
      <c r="U57" t="e">
        <v>#N/A</v>
      </c>
    </row>
    <row r="58" spans="1:21" x14ac:dyDescent="0.2">
      <c r="A58" s="45">
        <v>52657</v>
      </c>
      <c r="B58" s="46">
        <v>4062500.0000000242</v>
      </c>
      <c r="C58" s="27">
        <v>250000000</v>
      </c>
      <c r="D58" s="13">
        <v>52475</v>
      </c>
      <c r="E58" s="13">
        <v>52657</v>
      </c>
      <c r="F58">
        <v>182</v>
      </c>
      <c r="G58" t="str">
        <v>#N/A</v>
      </c>
      <c r="H58" t="str">
        <v>#N/A</v>
      </c>
      <c r="I58" t="str">
        <v>#N/A</v>
      </c>
      <c r="J58" t="str">
        <v>Actual/Actual (ISMA)</v>
      </c>
      <c r="K58">
        <v>0.5</v>
      </c>
      <c r="L58">
        <v>3.2500000000000001E-2</v>
      </c>
      <c r="M58" t="str">
        <v>#N/A</v>
      </c>
      <c r="N58" t="str">
        <v>#N/A</v>
      </c>
      <c r="O58" t="str">
        <v>#N/A</v>
      </c>
      <c r="P58" t="str">
        <v>#N/A</v>
      </c>
      <c r="Q58" t="str">
        <v>#N/A</v>
      </c>
      <c r="R58" t="str">
        <v>#N/A</v>
      </c>
      <c r="S58" t="str">
        <v>#N/A</v>
      </c>
      <c r="T58" t="str">
        <v>#N/A</v>
      </c>
      <c r="U58" t="e">
        <v>#N/A</v>
      </c>
    </row>
    <row r="59" spans="1:21" x14ac:dyDescent="0.2">
      <c r="A59" s="45">
        <v>52841</v>
      </c>
      <c r="B59" s="46">
        <v>4062500.0000000242</v>
      </c>
      <c r="C59" s="27">
        <v>250000000</v>
      </c>
      <c r="D59" s="13">
        <v>52657</v>
      </c>
      <c r="E59" s="13">
        <v>52841</v>
      </c>
      <c r="F59">
        <v>184</v>
      </c>
      <c r="G59" t="str">
        <v>#N/A</v>
      </c>
      <c r="H59" t="str">
        <v>#N/A</v>
      </c>
      <c r="I59" t="str">
        <v>#N/A</v>
      </c>
      <c r="J59" t="str">
        <v>Actual/Actual (ISMA)</v>
      </c>
      <c r="K59">
        <v>0.5</v>
      </c>
      <c r="L59">
        <v>3.2500000000000001E-2</v>
      </c>
      <c r="M59" t="str">
        <v>#N/A</v>
      </c>
      <c r="N59" t="str">
        <v>#N/A</v>
      </c>
      <c r="O59" t="str">
        <v>#N/A</v>
      </c>
      <c r="P59" t="str">
        <v>#N/A</v>
      </c>
      <c r="Q59" t="str">
        <v>#N/A</v>
      </c>
      <c r="R59" t="str">
        <v>#N/A</v>
      </c>
      <c r="S59" t="str">
        <v>#N/A</v>
      </c>
      <c r="T59" t="str">
        <v>#N/A</v>
      </c>
      <c r="U59" t="e">
        <v>#N/A</v>
      </c>
    </row>
    <row r="60" spans="1:21" x14ac:dyDescent="0.2">
      <c r="A60" s="45">
        <v>53022</v>
      </c>
      <c r="B60" s="46">
        <v>4062500.0000000242</v>
      </c>
      <c r="C60" s="27">
        <v>250000000</v>
      </c>
      <c r="D60" s="13">
        <v>52841</v>
      </c>
      <c r="E60" s="13">
        <v>53022</v>
      </c>
      <c r="F60">
        <v>181</v>
      </c>
      <c r="G60" t="str">
        <v>#N/A</v>
      </c>
      <c r="H60" t="str">
        <v>#N/A</v>
      </c>
      <c r="I60" t="str">
        <v>#N/A</v>
      </c>
      <c r="J60" t="str">
        <v>Actual/Actual (ISMA)</v>
      </c>
      <c r="K60">
        <v>0.5</v>
      </c>
      <c r="L60">
        <v>3.2500000000000001E-2</v>
      </c>
      <c r="M60" t="str">
        <v>#N/A</v>
      </c>
      <c r="N60" t="str">
        <v>#N/A</v>
      </c>
      <c r="O60" t="str">
        <v>#N/A</v>
      </c>
      <c r="P60" t="str">
        <v>#N/A</v>
      </c>
      <c r="Q60" t="str">
        <v>#N/A</v>
      </c>
      <c r="R60" t="str">
        <v>#N/A</v>
      </c>
      <c r="S60" t="str">
        <v>#N/A</v>
      </c>
      <c r="T60" t="str">
        <v>#N/A</v>
      </c>
      <c r="U60" t="e">
        <v>#N/A</v>
      </c>
    </row>
    <row r="61" spans="1:21" x14ac:dyDescent="0.2">
      <c r="A61" s="45">
        <v>53206</v>
      </c>
      <c r="B61" s="46">
        <v>4062500.0000000242</v>
      </c>
      <c r="C61" s="27">
        <v>250000000</v>
      </c>
      <c r="D61" s="13">
        <v>53022</v>
      </c>
      <c r="E61" s="13">
        <v>53206</v>
      </c>
      <c r="F61">
        <v>184</v>
      </c>
      <c r="G61" t="str">
        <v>#N/A</v>
      </c>
      <c r="H61" t="str">
        <v>#N/A</v>
      </c>
      <c r="I61" t="str">
        <v>#N/A</v>
      </c>
      <c r="J61" t="str">
        <v>Actual/Actual (ISMA)</v>
      </c>
      <c r="K61">
        <v>0.5</v>
      </c>
      <c r="L61">
        <v>3.2500000000000001E-2</v>
      </c>
      <c r="M61" t="str">
        <v>#N/A</v>
      </c>
      <c r="N61" t="str">
        <v>#N/A</v>
      </c>
      <c r="O61" t="str">
        <v>#N/A</v>
      </c>
      <c r="P61" t="str">
        <v>#N/A</v>
      </c>
      <c r="Q61" t="str">
        <v>#N/A</v>
      </c>
      <c r="R61" t="str">
        <v>#N/A</v>
      </c>
      <c r="S61" t="str">
        <v>#N/A</v>
      </c>
      <c r="T61" t="str">
        <v>#N/A</v>
      </c>
      <c r="U61" t="e">
        <v>#N/A</v>
      </c>
    </row>
    <row r="62" spans="1:21" x14ac:dyDescent="0.2">
      <c r="A62" s="45">
        <v>53387</v>
      </c>
      <c r="B62" s="46">
        <v>4062500.0000000242</v>
      </c>
      <c r="C62" s="27">
        <v>250000000</v>
      </c>
      <c r="D62" s="13">
        <v>53206</v>
      </c>
      <c r="E62" s="13">
        <v>53387</v>
      </c>
      <c r="F62">
        <v>181</v>
      </c>
      <c r="G62" t="str">
        <v>#N/A</v>
      </c>
      <c r="H62" t="str">
        <v>#N/A</v>
      </c>
      <c r="I62" t="str">
        <v>#N/A</v>
      </c>
      <c r="J62" t="str">
        <v>Actual/Actual (ISMA)</v>
      </c>
      <c r="K62">
        <v>0.5</v>
      </c>
      <c r="L62">
        <v>3.2500000000000001E-2</v>
      </c>
      <c r="M62" t="str">
        <v>#N/A</v>
      </c>
      <c r="N62" t="str">
        <v>#N/A</v>
      </c>
      <c r="O62" t="str">
        <v>#N/A</v>
      </c>
      <c r="P62" t="str">
        <v>#N/A</v>
      </c>
      <c r="Q62" t="str">
        <v>#N/A</v>
      </c>
      <c r="R62" t="str">
        <v>#N/A</v>
      </c>
      <c r="S62" t="str">
        <v>#N/A</v>
      </c>
      <c r="T62" t="str">
        <v>#N/A</v>
      </c>
      <c r="U62" t="e">
        <v>#N/A</v>
      </c>
    </row>
    <row r="63" spans="1:21" x14ac:dyDescent="0.2">
      <c r="A63" s="45">
        <v>53573</v>
      </c>
      <c r="B63" s="46">
        <v>4062500.0000000242</v>
      </c>
      <c r="C63" s="27">
        <v>250000000</v>
      </c>
      <c r="D63" s="13">
        <v>53387</v>
      </c>
      <c r="E63" s="13">
        <v>53573</v>
      </c>
      <c r="F63">
        <v>186</v>
      </c>
      <c r="G63" t="str">
        <v>#N/A</v>
      </c>
      <c r="H63" t="str">
        <v>#N/A</v>
      </c>
      <c r="I63" t="str">
        <v>#N/A</v>
      </c>
      <c r="J63" t="str">
        <v>Actual/Actual (ISMA)</v>
      </c>
      <c r="K63">
        <v>0.5</v>
      </c>
      <c r="L63">
        <v>3.2500000000000001E-2</v>
      </c>
      <c r="M63" t="str">
        <v>#N/A</v>
      </c>
      <c r="N63" t="str">
        <v>#N/A</v>
      </c>
      <c r="O63" t="str">
        <v>#N/A</v>
      </c>
      <c r="P63" t="str">
        <v>#N/A</v>
      </c>
      <c r="Q63" t="str">
        <v>#N/A</v>
      </c>
      <c r="R63" t="str">
        <v>#N/A</v>
      </c>
      <c r="S63" t="str">
        <v>#N/A</v>
      </c>
      <c r="T63" t="str">
        <v>#N/A</v>
      </c>
      <c r="U63" t="e">
        <v>#N/A</v>
      </c>
    </row>
    <row r="64" spans="1:21" x14ac:dyDescent="0.2">
      <c r="A64" s="45" t="e">
        <v>#N/A</v>
      </c>
      <c r="B64" s="46" t="e">
        <v>#N/A</v>
      </c>
      <c r="C64" s="27" t="e">
        <v>#N/A</v>
      </c>
      <c r="D64" t="e">
        <v>#N/A</v>
      </c>
      <c r="E64" t="e">
        <v>#N/A</v>
      </c>
      <c r="F64" t="e">
        <v>#N/A</v>
      </c>
      <c r="G64" t="e">
        <v>#N/A</v>
      </c>
      <c r="H64" t="e">
        <v>#N/A</v>
      </c>
      <c r="I64" t="e">
        <v>#N/A</v>
      </c>
      <c r="J64" t="e">
        <v>#N/A</v>
      </c>
      <c r="K64" t="e">
        <v>#N/A</v>
      </c>
      <c r="L64" t="e">
        <v>#N/A</v>
      </c>
      <c r="M64" t="e">
        <v>#N/A</v>
      </c>
      <c r="N64" t="e">
        <v>#N/A</v>
      </c>
      <c r="O64" t="e">
        <v>#N/A</v>
      </c>
      <c r="P64" t="e">
        <v>#N/A</v>
      </c>
      <c r="Q64" t="e">
        <v>#N/A</v>
      </c>
      <c r="R64" t="e">
        <v>#N/A</v>
      </c>
      <c r="S64" t="e">
        <v>#N/A</v>
      </c>
      <c r="T64" t="e">
        <v>#N/A</v>
      </c>
      <c r="U64" t="e">
        <v>#N/A</v>
      </c>
    </row>
    <row r="65" spans="1:21" x14ac:dyDescent="0.2">
      <c r="A65" s="45" t="e">
        <v>#N/A</v>
      </c>
      <c r="B65" s="46" t="e">
        <v>#N/A</v>
      </c>
      <c r="C65" s="27" t="e">
        <v>#N/A</v>
      </c>
      <c r="D65" t="e">
        <v>#N/A</v>
      </c>
      <c r="E65" t="e">
        <v>#N/A</v>
      </c>
      <c r="F65" t="e">
        <v>#N/A</v>
      </c>
      <c r="G65" t="e">
        <v>#N/A</v>
      </c>
      <c r="H65" t="e">
        <v>#N/A</v>
      </c>
      <c r="I65" t="e">
        <v>#N/A</v>
      </c>
      <c r="J65" t="e">
        <v>#N/A</v>
      </c>
      <c r="K65" t="e">
        <v>#N/A</v>
      </c>
      <c r="L65" t="e">
        <v>#N/A</v>
      </c>
      <c r="M65" t="e">
        <v>#N/A</v>
      </c>
      <c r="N65" t="e">
        <v>#N/A</v>
      </c>
      <c r="O65" t="e">
        <v>#N/A</v>
      </c>
      <c r="P65" t="e">
        <v>#N/A</v>
      </c>
      <c r="Q65" t="e">
        <v>#N/A</v>
      </c>
      <c r="R65" t="e">
        <v>#N/A</v>
      </c>
      <c r="S65" t="e">
        <v>#N/A</v>
      </c>
      <c r="T65" t="e">
        <v>#N/A</v>
      </c>
      <c r="U65" t="e">
        <v>#N/A</v>
      </c>
    </row>
    <row r="66" spans="1:21" x14ac:dyDescent="0.2">
      <c r="A66" s="45" t="e">
        <v>#N/A</v>
      </c>
      <c r="B66" s="46" t="e">
        <v>#N/A</v>
      </c>
      <c r="C66" s="27" t="e">
        <v>#N/A</v>
      </c>
      <c r="D66" t="e">
        <v>#N/A</v>
      </c>
      <c r="E66" t="e">
        <v>#N/A</v>
      </c>
      <c r="F66" t="e">
        <v>#N/A</v>
      </c>
      <c r="G66" t="e">
        <v>#N/A</v>
      </c>
      <c r="H66" t="e">
        <v>#N/A</v>
      </c>
      <c r="I66" t="e">
        <v>#N/A</v>
      </c>
      <c r="J66" t="e">
        <v>#N/A</v>
      </c>
      <c r="K66" t="e">
        <v>#N/A</v>
      </c>
      <c r="L66" t="e">
        <v>#N/A</v>
      </c>
      <c r="M66" t="e">
        <v>#N/A</v>
      </c>
      <c r="N66" t="e">
        <v>#N/A</v>
      </c>
      <c r="O66" t="e">
        <v>#N/A</v>
      </c>
      <c r="P66" t="e">
        <v>#N/A</v>
      </c>
      <c r="Q66" t="e">
        <v>#N/A</v>
      </c>
      <c r="R66" t="e">
        <v>#N/A</v>
      </c>
      <c r="S66" t="e">
        <v>#N/A</v>
      </c>
      <c r="T66" t="e">
        <v>#N/A</v>
      </c>
      <c r="U66" t="e">
        <v>#N/A</v>
      </c>
    </row>
    <row r="67" spans="1:21" x14ac:dyDescent="0.2">
      <c r="A67" s="45" t="e">
        <v>#N/A</v>
      </c>
      <c r="B67" s="46" t="e">
        <v>#N/A</v>
      </c>
      <c r="C67" s="27" t="e">
        <v>#N/A</v>
      </c>
      <c r="D67" t="e">
        <v>#N/A</v>
      </c>
      <c r="E67" t="e">
        <v>#N/A</v>
      </c>
      <c r="F67" t="e">
        <v>#N/A</v>
      </c>
      <c r="G67" t="e">
        <v>#N/A</v>
      </c>
      <c r="H67" t="e">
        <v>#N/A</v>
      </c>
      <c r="I67" t="e">
        <v>#N/A</v>
      </c>
      <c r="J67" t="e">
        <v>#N/A</v>
      </c>
      <c r="K67" t="e">
        <v>#N/A</v>
      </c>
      <c r="L67" t="e">
        <v>#N/A</v>
      </c>
      <c r="M67" t="e">
        <v>#N/A</v>
      </c>
      <c r="N67" t="e">
        <v>#N/A</v>
      </c>
      <c r="O67" t="e">
        <v>#N/A</v>
      </c>
      <c r="P67" t="e">
        <v>#N/A</v>
      </c>
      <c r="Q67" t="e">
        <v>#N/A</v>
      </c>
      <c r="R67" t="e">
        <v>#N/A</v>
      </c>
      <c r="S67" t="e">
        <v>#N/A</v>
      </c>
      <c r="T67" t="e">
        <v>#N/A</v>
      </c>
      <c r="U67" t="e">
        <v>#N/A</v>
      </c>
    </row>
    <row r="68" spans="1:21" x14ac:dyDescent="0.2">
      <c r="A68" s="45" t="e">
        <v>#N/A</v>
      </c>
      <c r="B68" s="46" t="e">
        <v>#N/A</v>
      </c>
      <c r="C68" s="27" t="e">
        <v>#N/A</v>
      </c>
      <c r="D68" t="e">
        <v>#N/A</v>
      </c>
      <c r="E68" t="e">
        <v>#N/A</v>
      </c>
      <c r="F68" t="e">
        <v>#N/A</v>
      </c>
      <c r="G68" t="e">
        <v>#N/A</v>
      </c>
      <c r="H68" t="e">
        <v>#N/A</v>
      </c>
      <c r="I68" t="e">
        <v>#N/A</v>
      </c>
      <c r="J68" t="e">
        <v>#N/A</v>
      </c>
      <c r="K68" t="e">
        <v>#N/A</v>
      </c>
      <c r="L68" t="e">
        <v>#N/A</v>
      </c>
      <c r="M68" t="e">
        <v>#N/A</v>
      </c>
      <c r="N68" t="e">
        <v>#N/A</v>
      </c>
      <c r="O68" t="e">
        <v>#N/A</v>
      </c>
      <c r="P68" t="e">
        <v>#N/A</v>
      </c>
      <c r="Q68" t="e">
        <v>#N/A</v>
      </c>
      <c r="R68" t="e">
        <v>#N/A</v>
      </c>
      <c r="S68" t="e">
        <v>#N/A</v>
      </c>
      <c r="T68" t="e">
        <v>#N/A</v>
      </c>
      <c r="U68" t="e">
        <v>#N/A</v>
      </c>
    </row>
    <row r="69" spans="1:21" x14ac:dyDescent="0.2">
      <c r="A69" s="45" t="e">
        <v>#N/A</v>
      </c>
      <c r="B69" s="46" t="e">
        <v>#N/A</v>
      </c>
      <c r="C69" s="27" t="e">
        <v>#N/A</v>
      </c>
      <c r="D69" t="e">
        <v>#N/A</v>
      </c>
      <c r="E69" t="e">
        <v>#N/A</v>
      </c>
      <c r="F69" t="e">
        <v>#N/A</v>
      </c>
      <c r="G69" t="e">
        <v>#N/A</v>
      </c>
      <c r="H69" t="e">
        <v>#N/A</v>
      </c>
      <c r="I69" t="e">
        <v>#N/A</v>
      </c>
      <c r="J69" t="e">
        <v>#N/A</v>
      </c>
      <c r="K69" t="e">
        <v>#N/A</v>
      </c>
      <c r="L69" t="e">
        <v>#N/A</v>
      </c>
      <c r="M69" t="e">
        <v>#N/A</v>
      </c>
      <c r="N69" t="e">
        <v>#N/A</v>
      </c>
      <c r="O69" t="e">
        <v>#N/A</v>
      </c>
      <c r="P69" t="e">
        <v>#N/A</v>
      </c>
      <c r="Q69" t="e">
        <v>#N/A</v>
      </c>
      <c r="R69" t="e">
        <v>#N/A</v>
      </c>
      <c r="S69" t="e">
        <v>#N/A</v>
      </c>
      <c r="T69" t="e">
        <v>#N/A</v>
      </c>
      <c r="U69" t="e">
        <v>#N/A</v>
      </c>
    </row>
    <row r="70" spans="1:21" x14ac:dyDescent="0.2">
      <c r="A70" s="45" t="e">
        <v>#N/A</v>
      </c>
      <c r="B70" s="46" t="e">
        <v>#N/A</v>
      </c>
      <c r="C70" s="27" t="e">
        <v>#N/A</v>
      </c>
      <c r="D70" t="e">
        <v>#N/A</v>
      </c>
      <c r="E70" t="e">
        <v>#N/A</v>
      </c>
      <c r="F70" t="e">
        <v>#N/A</v>
      </c>
      <c r="G70" t="e">
        <v>#N/A</v>
      </c>
      <c r="H70" t="e">
        <v>#N/A</v>
      </c>
      <c r="I70" t="e">
        <v>#N/A</v>
      </c>
      <c r="J70" t="e">
        <v>#N/A</v>
      </c>
      <c r="K70" t="e">
        <v>#N/A</v>
      </c>
      <c r="L70" t="e">
        <v>#N/A</v>
      </c>
      <c r="M70" t="e">
        <v>#N/A</v>
      </c>
      <c r="N70" t="e">
        <v>#N/A</v>
      </c>
      <c r="O70" t="e">
        <v>#N/A</v>
      </c>
      <c r="P70" t="e">
        <v>#N/A</v>
      </c>
      <c r="Q70" t="e">
        <v>#N/A</v>
      </c>
      <c r="R70" t="e">
        <v>#N/A</v>
      </c>
      <c r="S70" t="e">
        <v>#N/A</v>
      </c>
      <c r="T70" t="e">
        <v>#N/A</v>
      </c>
      <c r="U70" t="e">
        <v>#N/A</v>
      </c>
    </row>
    <row r="71" spans="1:21" x14ac:dyDescent="0.2">
      <c r="A71" s="45" t="e">
        <v>#N/A</v>
      </c>
      <c r="B71" s="46" t="e">
        <v>#N/A</v>
      </c>
      <c r="C71" s="27" t="e">
        <v>#N/A</v>
      </c>
      <c r="D71" t="e">
        <v>#N/A</v>
      </c>
      <c r="E71" t="e">
        <v>#N/A</v>
      </c>
      <c r="F71" t="e">
        <v>#N/A</v>
      </c>
      <c r="G71" t="e">
        <v>#N/A</v>
      </c>
      <c r="H71" t="e">
        <v>#N/A</v>
      </c>
      <c r="I71" t="e">
        <v>#N/A</v>
      </c>
      <c r="J71" t="e">
        <v>#N/A</v>
      </c>
      <c r="K71" t="e">
        <v>#N/A</v>
      </c>
      <c r="L71" t="e">
        <v>#N/A</v>
      </c>
      <c r="M71" t="e">
        <v>#N/A</v>
      </c>
      <c r="N71" t="e">
        <v>#N/A</v>
      </c>
      <c r="O71" t="e">
        <v>#N/A</v>
      </c>
      <c r="P71" t="e">
        <v>#N/A</v>
      </c>
      <c r="Q71" t="e">
        <v>#N/A</v>
      </c>
      <c r="R71" t="e">
        <v>#N/A</v>
      </c>
      <c r="S71" t="e">
        <v>#N/A</v>
      </c>
      <c r="T71" t="e">
        <v>#N/A</v>
      </c>
      <c r="U71" t="e">
        <v>#N/A</v>
      </c>
    </row>
    <row r="72" spans="1:21" x14ac:dyDescent="0.2">
      <c r="A72" s="45" t="e">
        <v>#N/A</v>
      </c>
      <c r="B72" s="46" t="e">
        <v>#N/A</v>
      </c>
      <c r="C72" s="27" t="e">
        <v>#N/A</v>
      </c>
      <c r="D72" t="e">
        <v>#N/A</v>
      </c>
      <c r="E72" t="e">
        <v>#N/A</v>
      </c>
      <c r="F72" t="e">
        <v>#N/A</v>
      </c>
      <c r="G72" t="e">
        <v>#N/A</v>
      </c>
      <c r="H72" t="e">
        <v>#N/A</v>
      </c>
      <c r="I72" t="e">
        <v>#N/A</v>
      </c>
      <c r="J72" t="e">
        <v>#N/A</v>
      </c>
      <c r="K72" t="e">
        <v>#N/A</v>
      </c>
      <c r="L72" t="e">
        <v>#N/A</v>
      </c>
      <c r="M72" t="e">
        <v>#N/A</v>
      </c>
      <c r="N72" t="e">
        <v>#N/A</v>
      </c>
      <c r="O72" t="e">
        <v>#N/A</v>
      </c>
      <c r="P72" t="e">
        <v>#N/A</v>
      </c>
      <c r="Q72" t="e">
        <v>#N/A</v>
      </c>
      <c r="R72" t="e">
        <v>#N/A</v>
      </c>
      <c r="S72" t="e">
        <v>#N/A</v>
      </c>
      <c r="T72" t="e">
        <v>#N/A</v>
      </c>
      <c r="U72" t="e">
        <v>#N/A</v>
      </c>
    </row>
    <row r="73" spans="1:21" x14ac:dyDescent="0.2">
      <c r="A73" s="45" t="e">
        <v>#N/A</v>
      </c>
      <c r="B73" s="46" t="e">
        <v>#N/A</v>
      </c>
      <c r="C73" s="27" t="e">
        <v>#N/A</v>
      </c>
      <c r="D73" t="e">
        <v>#N/A</v>
      </c>
      <c r="E73" t="e">
        <v>#N/A</v>
      </c>
      <c r="F73" t="e">
        <v>#N/A</v>
      </c>
      <c r="G73" t="e">
        <v>#N/A</v>
      </c>
      <c r="H73" t="e">
        <v>#N/A</v>
      </c>
      <c r="I73" t="e">
        <v>#N/A</v>
      </c>
      <c r="J73" t="e">
        <v>#N/A</v>
      </c>
      <c r="K73" t="e">
        <v>#N/A</v>
      </c>
      <c r="L73" t="e">
        <v>#N/A</v>
      </c>
      <c r="M73" t="e">
        <v>#N/A</v>
      </c>
      <c r="N73" t="e">
        <v>#N/A</v>
      </c>
      <c r="O73" t="e">
        <v>#N/A</v>
      </c>
      <c r="P73" t="e">
        <v>#N/A</v>
      </c>
      <c r="Q73" t="e">
        <v>#N/A</v>
      </c>
      <c r="R73" t="e">
        <v>#N/A</v>
      </c>
      <c r="S73" t="e">
        <v>#N/A</v>
      </c>
      <c r="T73" t="e">
        <v>#N/A</v>
      </c>
      <c r="U73" t="e">
        <v>#N/A</v>
      </c>
    </row>
    <row r="74" spans="1:21" x14ac:dyDescent="0.2">
      <c r="A74" s="45" t="e">
        <v>#N/A</v>
      </c>
      <c r="B74" s="46" t="e">
        <v>#N/A</v>
      </c>
      <c r="C74" s="27" t="e">
        <v>#N/A</v>
      </c>
      <c r="D74" t="e">
        <v>#N/A</v>
      </c>
      <c r="E74" t="e">
        <v>#N/A</v>
      </c>
      <c r="F74" t="e">
        <v>#N/A</v>
      </c>
      <c r="G74" t="e">
        <v>#N/A</v>
      </c>
      <c r="H74" t="e">
        <v>#N/A</v>
      </c>
      <c r="I74" t="e">
        <v>#N/A</v>
      </c>
      <c r="J74" t="e">
        <v>#N/A</v>
      </c>
      <c r="K74" t="e">
        <v>#N/A</v>
      </c>
      <c r="L74" t="e">
        <v>#N/A</v>
      </c>
      <c r="M74" t="e">
        <v>#N/A</v>
      </c>
      <c r="N74" t="e">
        <v>#N/A</v>
      </c>
      <c r="O74" t="e">
        <v>#N/A</v>
      </c>
      <c r="P74" t="e">
        <v>#N/A</v>
      </c>
      <c r="Q74" t="e">
        <v>#N/A</v>
      </c>
      <c r="R74" t="e">
        <v>#N/A</v>
      </c>
      <c r="S74" t="e">
        <v>#N/A</v>
      </c>
      <c r="T74" t="e">
        <v>#N/A</v>
      </c>
      <c r="U74" t="e">
        <v>#N/A</v>
      </c>
    </row>
    <row r="75" spans="1:21" x14ac:dyDescent="0.2">
      <c r="A75" s="45" t="e">
        <v>#N/A</v>
      </c>
      <c r="B75" s="46" t="e">
        <v>#N/A</v>
      </c>
      <c r="C75" s="27" t="e">
        <v>#N/A</v>
      </c>
      <c r="D75" t="e">
        <v>#N/A</v>
      </c>
      <c r="E75" t="e">
        <v>#N/A</v>
      </c>
      <c r="F75" t="e">
        <v>#N/A</v>
      </c>
      <c r="G75" t="e">
        <v>#N/A</v>
      </c>
      <c r="H75" t="e">
        <v>#N/A</v>
      </c>
      <c r="I75" t="e">
        <v>#N/A</v>
      </c>
      <c r="J75" t="e">
        <v>#N/A</v>
      </c>
      <c r="K75" t="e">
        <v>#N/A</v>
      </c>
      <c r="L75" t="e">
        <v>#N/A</v>
      </c>
      <c r="M75" t="e">
        <v>#N/A</v>
      </c>
      <c r="N75" t="e">
        <v>#N/A</v>
      </c>
      <c r="O75" t="e">
        <v>#N/A</v>
      </c>
      <c r="P75" t="e">
        <v>#N/A</v>
      </c>
      <c r="Q75" t="e">
        <v>#N/A</v>
      </c>
      <c r="R75" t="e">
        <v>#N/A</v>
      </c>
      <c r="S75" t="e">
        <v>#N/A</v>
      </c>
      <c r="T75" t="e">
        <v>#N/A</v>
      </c>
      <c r="U75" t="e">
        <v>#N/A</v>
      </c>
    </row>
    <row r="76" spans="1:21" x14ac:dyDescent="0.2">
      <c r="A76" s="45" t="e">
        <v>#N/A</v>
      </c>
      <c r="B76" s="46" t="e">
        <v>#N/A</v>
      </c>
      <c r="C76" s="27" t="e">
        <v>#N/A</v>
      </c>
      <c r="D76" t="e">
        <v>#N/A</v>
      </c>
      <c r="E76" t="e">
        <v>#N/A</v>
      </c>
      <c r="F76" t="e">
        <v>#N/A</v>
      </c>
      <c r="G76" t="e">
        <v>#N/A</v>
      </c>
      <c r="H76" t="e">
        <v>#N/A</v>
      </c>
      <c r="I76" t="e">
        <v>#N/A</v>
      </c>
      <c r="J76" t="e">
        <v>#N/A</v>
      </c>
      <c r="K76" t="e">
        <v>#N/A</v>
      </c>
      <c r="L76" t="e">
        <v>#N/A</v>
      </c>
      <c r="M76" t="e">
        <v>#N/A</v>
      </c>
      <c r="N76" t="e">
        <v>#N/A</v>
      </c>
      <c r="O76" t="e">
        <v>#N/A</v>
      </c>
      <c r="P76" t="e">
        <v>#N/A</v>
      </c>
      <c r="Q76" t="e">
        <v>#N/A</v>
      </c>
      <c r="R76" t="e">
        <v>#N/A</v>
      </c>
      <c r="S76" t="e">
        <v>#N/A</v>
      </c>
      <c r="T76" t="e">
        <v>#N/A</v>
      </c>
      <c r="U76" t="e">
        <v>#N/A</v>
      </c>
    </row>
    <row r="77" spans="1:21" x14ac:dyDescent="0.2">
      <c r="A77" s="45" t="e">
        <v>#N/A</v>
      </c>
      <c r="B77" s="46" t="e">
        <v>#N/A</v>
      </c>
      <c r="C77" s="27" t="e">
        <v>#N/A</v>
      </c>
      <c r="D77" t="e">
        <v>#N/A</v>
      </c>
      <c r="E77" t="e">
        <v>#N/A</v>
      </c>
      <c r="F77" t="e">
        <v>#N/A</v>
      </c>
      <c r="G77" t="e">
        <v>#N/A</v>
      </c>
      <c r="H77" t="e">
        <v>#N/A</v>
      </c>
      <c r="I77" t="e">
        <v>#N/A</v>
      </c>
      <c r="J77" t="e">
        <v>#N/A</v>
      </c>
      <c r="K77" t="e">
        <v>#N/A</v>
      </c>
      <c r="L77" t="e">
        <v>#N/A</v>
      </c>
      <c r="M77" t="e">
        <v>#N/A</v>
      </c>
      <c r="N77" t="e">
        <v>#N/A</v>
      </c>
      <c r="O77" t="e">
        <v>#N/A</v>
      </c>
      <c r="P77" t="e">
        <v>#N/A</v>
      </c>
      <c r="Q77" t="e">
        <v>#N/A</v>
      </c>
      <c r="R77" t="e">
        <v>#N/A</v>
      </c>
      <c r="S77" t="e">
        <v>#N/A</v>
      </c>
      <c r="T77" t="e">
        <v>#N/A</v>
      </c>
      <c r="U77" t="e">
        <v>#N/A</v>
      </c>
    </row>
    <row r="78" spans="1:21" x14ac:dyDescent="0.2">
      <c r="A78" s="45" t="e">
        <v>#N/A</v>
      </c>
      <c r="B78" s="46" t="e">
        <v>#N/A</v>
      </c>
      <c r="C78" s="27" t="e">
        <v>#N/A</v>
      </c>
      <c r="D78" t="e">
        <v>#N/A</v>
      </c>
      <c r="E78" t="e">
        <v>#N/A</v>
      </c>
      <c r="F78" t="e">
        <v>#N/A</v>
      </c>
      <c r="G78" t="e">
        <v>#N/A</v>
      </c>
      <c r="H78" t="e">
        <v>#N/A</v>
      </c>
      <c r="I78" t="e">
        <v>#N/A</v>
      </c>
      <c r="J78" t="e">
        <v>#N/A</v>
      </c>
      <c r="K78" t="e">
        <v>#N/A</v>
      </c>
      <c r="L78" t="e">
        <v>#N/A</v>
      </c>
      <c r="M78" t="e">
        <v>#N/A</v>
      </c>
      <c r="N78" t="e">
        <v>#N/A</v>
      </c>
      <c r="O78" t="e">
        <v>#N/A</v>
      </c>
      <c r="P78" t="e">
        <v>#N/A</v>
      </c>
      <c r="Q78" t="e">
        <v>#N/A</v>
      </c>
      <c r="R78" t="e">
        <v>#N/A</v>
      </c>
      <c r="S78" t="e">
        <v>#N/A</v>
      </c>
      <c r="T78" t="e">
        <v>#N/A</v>
      </c>
      <c r="U78" t="e">
        <v>#N/A</v>
      </c>
    </row>
    <row r="79" spans="1:21" x14ac:dyDescent="0.2">
      <c r="A79" s="45" t="e">
        <v>#N/A</v>
      </c>
      <c r="B79" s="46" t="e">
        <v>#N/A</v>
      </c>
      <c r="C79" s="27" t="e">
        <v>#N/A</v>
      </c>
      <c r="D79" t="e">
        <v>#N/A</v>
      </c>
      <c r="E79" t="e">
        <v>#N/A</v>
      </c>
      <c r="F79" t="e">
        <v>#N/A</v>
      </c>
      <c r="G79" t="e">
        <v>#N/A</v>
      </c>
      <c r="H79" t="e">
        <v>#N/A</v>
      </c>
      <c r="I79" t="e">
        <v>#N/A</v>
      </c>
      <c r="J79" t="e">
        <v>#N/A</v>
      </c>
      <c r="K79" t="e">
        <v>#N/A</v>
      </c>
      <c r="L79" t="e">
        <v>#N/A</v>
      </c>
      <c r="M79" t="e">
        <v>#N/A</v>
      </c>
      <c r="N79" t="e">
        <v>#N/A</v>
      </c>
      <c r="O79" t="e">
        <v>#N/A</v>
      </c>
      <c r="P79" t="e">
        <v>#N/A</v>
      </c>
      <c r="Q79" t="e">
        <v>#N/A</v>
      </c>
      <c r="R79" t="e">
        <v>#N/A</v>
      </c>
      <c r="S79" t="e">
        <v>#N/A</v>
      </c>
      <c r="T79" t="e">
        <v>#N/A</v>
      </c>
      <c r="U79" t="e">
        <v>#N/A</v>
      </c>
    </row>
    <row r="80" spans="1:21" x14ac:dyDescent="0.2">
      <c r="A80" s="45" t="e">
        <v>#N/A</v>
      </c>
      <c r="B80" s="46" t="e">
        <v>#N/A</v>
      </c>
      <c r="C80" s="27" t="e">
        <v>#N/A</v>
      </c>
      <c r="D80" t="e">
        <v>#N/A</v>
      </c>
      <c r="E80" t="e">
        <v>#N/A</v>
      </c>
      <c r="F80" t="e">
        <v>#N/A</v>
      </c>
      <c r="G80" t="e">
        <v>#N/A</v>
      </c>
      <c r="H80" t="e">
        <v>#N/A</v>
      </c>
      <c r="I80" t="e">
        <v>#N/A</v>
      </c>
      <c r="J80" t="e">
        <v>#N/A</v>
      </c>
      <c r="K80" t="e">
        <v>#N/A</v>
      </c>
      <c r="L80" t="e">
        <v>#N/A</v>
      </c>
      <c r="M80" t="e">
        <v>#N/A</v>
      </c>
      <c r="N80" t="e">
        <v>#N/A</v>
      </c>
      <c r="O80" t="e">
        <v>#N/A</v>
      </c>
      <c r="P80" t="e">
        <v>#N/A</v>
      </c>
      <c r="Q80" t="e">
        <v>#N/A</v>
      </c>
      <c r="R80" t="e">
        <v>#N/A</v>
      </c>
      <c r="S80" t="e">
        <v>#N/A</v>
      </c>
      <c r="T80" t="e">
        <v>#N/A</v>
      </c>
      <c r="U80" t="e">
        <v>#N/A</v>
      </c>
    </row>
    <row r="81" spans="1:21" x14ac:dyDescent="0.2">
      <c r="A81" s="45" t="e">
        <v>#N/A</v>
      </c>
      <c r="B81" s="46" t="e">
        <v>#N/A</v>
      </c>
      <c r="C81" s="27" t="e">
        <v>#N/A</v>
      </c>
      <c r="D81" t="e">
        <v>#N/A</v>
      </c>
      <c r="E81" t="e">
        <v>#N/A</v>
      </c>
      <c r="F81" t="e">
        <v>#N/A</v>
      </c>
      <c r="G81" t="e">
        <v>#N/A</v>
      </c>
      <c r="H81" t="e">
        <v>#N/A</v>
      </c>
      <c r="I81" t="e">
        <v>#N/A</v>
      </c>
      <c r="J81" t="e">
        <v>#N/A</v>
      </c>
      <c r="K81" t="e">
        <v>#N/A</v>
      </c>
      <c r="L81" t="e">
        <v>#N/A</v>
      </c>
      <c r="M81" t="e">
        <v>#N/A</v>
      </c>
      <c r="N81" t="e">
        <v>#N/A</v>
      </c>
      <c r="O81" t="e">
        <v>#N/A</v>
      </c>
      <c r="P81" t="e">
        <v>#N/A</v>
      </c>
      <c r="Q81" t="e">
        <v>#N/A</v>
      </c>
      <c r="R81" t="e">
        <v>#N/A</v>
      </c>
      <c r="S81" t="e">
        <v>#N/A</v>
      </c>
      <c r="T81" t="e">
        <v>#N/A</v>
      </c>
      <c r="U81" t="e">
        <v>#N/A</v>
      </c>
    </row>
    <row r="82" spans="1:21" x14ac:dyDescent="0.2">
      <c r="A82" s="45" t="e">
        <v>#N/A</v>
      </c>
      <c r="B82" s="46" t="e">
        <v>#N/A</v>
      </c>
      <c r="C82" s="27" t="e">
        <v>#N/A</v>
      </c>
      <c r="D82" t="e">
        <v>#N/A</v>
      </c>
      <c r="E82" t="e">
        <v>#N/A</v>
      </c>
      <c r="F82" t="e">
        <v>#N/A</v>
      </c>
      <c r="G82" t="e">
        <v>#N/A</v>
      </c>
      <c r="H82" t="e">
        <v>#N/A</v>
      </c>
      <c r="I82" t="e">
        <v>#N/A</v>
      </c>
      <c r="J82" t="e">
        <v>#N/A</v>
      </c>
      <c r="K82" t="e">
        <v>#N/A</v>
      </c>
      <c r="L82" t="e">
        <v>#N/A</v>
      </c>
      <c r="M82" t="e">
        <v>#N/A</v>
      </c>
      <c r="N82" t="e">
        <v>#N/A</v>
      </c>
      <c r="O82" t="e">
        <v>#N/A</v>
      </c>
      <c r="P82" t="e">
        <v>#N/A</v>
      </c>
      <c r="Q82" t="e">
        <v>#N/A</v>
      </c>
      <c r="R82" t="e">
        <v>#N/A</v>
      </c>
      <c r="S82" t="e">
        <v>#N/A</v>
      </c>
      <c r="T82" t="e">
        <v>#N/A</v>
      </c>
      <c r="U82" t="e">
        <v>#N/A</v>
      </c>
    </row>
    <row r="83" spans="1:21" x14ac:dyDescent="0.2">
      <c r="A83" s="45" t="e">
        <v>#N/A</v>
      </c>
      <c r="B83" s="46" t="e">
        <v>#N/A</v>
      </c>
      <c r="C83" s="27" t="e">
        <v>#N/A</v>
      </c>
      <c r="D83" t="e">
        <v>#N/A</v>
      </c>
      <c r="E83" t="e">
        <v>#N/A</v>
      </c>
      <c r="F83" t="e">
        <v>#N/A</v>
      </c>
      <c r="G83" t="e">
        <v>#N/A</v>
      </c>
      <c r="H83" t="e">
        <v>#N/A</v>
      </c>
      <c r="I83" t="e">
        <v>#N/A</v>
      </c>
      <c r="J83" t="e">
        <v>#N/A</v>
      </c>
      <c r="K83" t="e">
        <v>#N/A</v>
      </c>
      <c r="L83" t="e">
        <v>#N/A</v>
      </c>
      <c r="M83" t="e">
        <v>#N/A</v>
      </c>
      <c r="N83" t="e">
        <v>#N/A</v>
      </c>
      <c r="O83" t="e">
        <v>#N/A</v>
      </c>
      <c r="P83" t="e">
        <v>#N/A</v>
      </c>
      <c r="Q83" t="e">
        <v>#N/A</v>
      </c>
      <c r="R83" t="e">
        <v>#N/A</v>
      </c>
      <c r="S83" t="e">
        <v>#N/A</v>
      </c>
      <c r="T83" t="e">
        <v>#N/A</v>
      </c>
      <c r="U83" t="e">
        <v>#N/A</v>
      </c>
    </row>
    <row r="84" spans="1:21" x14ac:dyDescent="0.2">
      <c r="A84" s="45" t="e">
        <v>#N/A</v>
      </c>
      <c r="B84" s="46" t="e">
        <v>#N/A</v>
      </c>
      <c r="C84" s="27" t="e">
        <v>#N/A</v>
      </c>
      <c r="D84" t="e">
        <v>#N/A</v>
      </c>
      <c r="E84" t="e">
        <v>#N/A</v>
      </c>
      <c r="F84" t="e">
        <v>#N/A</v>
      </c>
      <c r="G84" t="e">
        <v>#N/A</v>
      </c>
      <c r="H84" t="e">
        <v>#N/A</v>
      </c>
      <c r="I84" t="e">
        <v>#N/A</v>
      </c>
      <c r="J84" t="e">
        <v>#N/A</v>
      </c>
      <c r="K84" t="e">
        <v>#N/A</v>
      </c>
      <c r="L84" t="e">
        <v>#N/A</v>
      </c>
      <c r="M84" t="e">
        <v>#N/A</v>
      </c>
      <c r="N84" t="e">
        <v>#N/A</v>
      </c>
      <c r="O84" t="e">
        <v>#N/A</v>
      </c>
      <c r="P84" t="e">
        <v>#N/A</v>
      </c>
      <c r="Q84" t="e">
        <v>#N/A</v>
      </c>
      <c r="R84" t="e">
        <v>#N/A</v>
      </c>
      <c r="S84" t="e">
        <v>#N/A</v>
      </c>
      <c r="T84" t="e">
        <v>#N/A</v>
      </c>
      <c r="U84" t="e">
        <v>#N/A</v>
      </c>
    </row>
    <row r="85" spans="1:21" x14ac:dyDescent="0.2">
      <c r="A85" s="45" t="e">
        <v>#N/A</v>
      </c>
      <c r="B85" s="46" t="e">
        <v>#N/A</v>
      </c>
      <c r="C85" s="27" t="e">
        <v>#N/A</v>
      </c>
      <c r="D85" t="e">
        <v>#N/A</v>
      </c>
      <c r="E85" t="e">
        <v>#N/A</v>
      </c>
      <c r="F85" t="e">
        <v>#N/A</v>
      </c>
      <c r="G85" t="e">
        <v>#N/A</v>
      </c>
      <c r="H85" t="e">
        <v>#N/A</v>
      </c>
      <c r="I85" t="e">
        <v>#N/A</v>
      </c>
      <c r="J85" t="e">
        <v>#N/A</v>
      </c>
      <c r="K85" t="e">
        <v>#N/A</v>
      </c>
      <c r="L85" t="e">
        <v>#N/A</v>
      </c>
      <c r="M85" t="e">
        <v>#N/A</v>
      </c>
      <c r="N85" t="e">
        <v>#N/A</v>
      </c>
      <c r="O85" t="e">
        <v>#N/A</v>
      </c>
      <c r="P85" t="e">
        <v>#N/A</v>
      </c>
      <c r="Q85" t="e">
        <v>#N/A</v>
      </c>
      <c r="R85" t="e">
        <v>#N/A</v>
      </c>
      <c r="S85" t="e">
        <v>#N/A</v>
      </c>
      <c r="T85" t="e">
        <v>#N/A</v>
      </c>
      <c r="U85" t="e">
        <v>#N/A</v>
      </c>
    </row>
    <row r="86" spans="1:21" x14ac:dyDescent="0.2">
      <c r="A86" s="45" t="e">
        <v>#N/A</v>
      </c>
      <c r="B86" s="46" t="e">
        <v>#N/A</v>
      </c>
      <c r="C86" s="27" t="e">
        <v>#N/A</v>
      </c>
      <c r="D86" t="e">
        <v>#N/A</v>
      </c>
      <c r="E86" t="e">
        <v>#N/A</v>
      </c>
      <c r="F86" t="e">
        <v>#N/A</v>
      </c>
      <c r="G86" t="e">
        <v>#N/A</v>
      </c>
      <c r="H86" t="e">
        <v>#N/A</v>
      </c>
      <c r="I86" t="e">
        <v>#N/A</v>
      </c>
      <c r="J86" t="e">
        <v>#N/A</v>
      </c>
      <c r="K86" t="e">
        <v>#N/A</v>
      </c>
      <c r="L86" t="e">
        <v>#N/A</v>
      </c>
      <c r="M86" t="e">
        <v>#N/A</v>
      </c>
      <c r="N86" t="e">
        <v>#N/A</v>
      </c>
      <c r="O86" t="e">
        <v>#N/A</v>
      </c>
      <c r="P86" t="e">
        <v>#N/A</v>
      </c>
      <c r="Q86" t="e">
        <v>#N/A</v>
      </c>
      <c r="R86" t="e">
        <v>#N/A</v>
      </c>
      <c r="S86" t="e">
        <v>#N/A</v>
      </c>
      <c r="T86" t="e">
        <v>#N/A</v>
      </c>
      <c r="U86" t="e">
        <v>#N/A</v>
      </c>
    </row>
    <row r="87" spans="1:21" x14ac:dyDescent="0.2">
      <c r="A87" s="45" t="e">
        <v>#N/A</v>
      </c>
      <c r="B87" s="46" t="e">
        <v>#N/A</v>
      </c>
      <c r="C87" s="27" t="e">
        <v>#N/A</v>
      </c>
      <c r="D87" t="e">
        <v>#N/A</v>
      </c>
      <c r="E87" t="e">
        <v>#N/A</v>
      </c>
      <c r="F87" t="e">
        <v>#N/A</v>
      </c>
      <c r="G87" t="e">
        <v>#N/A</v>
      </c>
      <c r="H87" t="e">
        <v>#N/A</v>
      </c>
      <c r="I87" t="e">
        <v>#N/A</v>
      </c>
      <c r="J87" t="e">
        <v>#N/A</v>
      </c>
      <c r="K87" t="e">
        <v>#N/A</v>
      </c>
      <c r="L87" t="e">
        <v>#N/A</v>
      </c>
      <c r="M87" t="e">
        <v>#N/A</v>
      </c>
      <c r="N87" t="e">
        <v>#N/A</v>
      </c>
      <c r="O87" t="e">
        <v>#N/A</v>
      </c>
      <c r="P87" t="e">
        <v>#N/A</v>
      </c>
      <c r="Q87" t="e">
        <v>#N/A</v>
      </c>
      <c r="R87" t="e">
        <v>#N/A</v>
      </c>
      <c r="S87" t="e">
        <v>#N/A</v>
      </c>
      <c r="T87" t="e">
        <v>#N/A</v>
      </c>
      <c r="U87" t="e">
        <v>#N/A</v>
      </c>
    </row>
    <row r="88" spans="1:21" x14ac:dyDescent="0.2">
      <c r="A88" s="45" t="e">
        <v>#N/A</v>
      </c>
      <c r="B88" s="46" t="e">
        <v>#N/A</v>
      </c>
      <c r="C88" s="27" t="e">
        <v>#N/A</v>
      </c>
      <c r="D88" t="e">
        <v>#N/A</v>
      </c>
      <c r="E88" t="e">
        <v>#N/A</v>
      </c>
      <c r="F88" t="e">
        <v>#N/A</v>
      </c>
      <c r="G88" t="e">
        <v>#N/A</v>
      </c>
      <c r="H88" t="e">
        <v>#N/A</v>
      </c>
      <c r="I88" t="e">
        <v>#N/A</v>
      </c>
      <c r="J88" t="e">
        <v>#N/A</v>
      </c>
      <c r="K88" t="e">
        <v>#N/A</v>
      </c>
      <c r="L88" t="e">
        <v>#N/A</v>
      </c>
      <c r="M88" t="e">
        <v>#N/A</v>
      </c>
      <c r="N88" t="e">
        <v>#N/A</v>
      </c>
      <c r="O88" t="e">
        <v>#N/A</v>
      </c>
      <c r="P88" t="e">
        <v>#N/A</v>
      </c>
      <c r="Q88" t="e">
        <v>#N/A</v>
      </c>
      <c r="R88" t="e">
        <v>#N/A</v>
      </c>
      <c r="S88" t="e">
        <v>#N/A</v>
      </c>
      <c r="T88" t="e">
        <v>#N/A</v>
      </c>
      <c r="U88" t="e">
        <v>#N/A</v>
      </c>
    </row>
    <row r="89" spans="1:21" x14ac:dyDescent="0.2">
      <c r="A89" s="45" t="e">
        <v>#N/A</v>
      </c>
      <c r="B89" s="46" t="e">
        <v>#N/A</v>
      </c>
      <c r="C89" s="27" t="e">
        <v>#N/A</v>
      </c>
      <c r="D89" t="e">
        <v>#N/A</v>
      </c>
      <c r="E89" t="e">
        <v>#N/A</v>
      </c>
      <c r="F89" t="e">
        <v>#N/A</v>
      </c>
      <c r="G89" t="e">
        <v>#N/A</v>
      </c>
      <c r="H89" t="e">
        <v>#N/A</v>
      </c>
      <c r="I89" t="e">
        <v>#N/A</v>
      </c>
      <c r="J89" t="e">
        <v>#N/A</v>
      </c>
      <c r="K89" t="e">
        <v>#N/A</v>
      </c>
      <c r="L89" t="e">
        <v>#N/A</v>
      </c>
      <c r="M89" t="e">
        <v>#N/A</v>
      </c>
      <c r="N89" t="e">
        <v>#N/A</v>
      </c>
      <c r="O89" t="e">
        <v>#N/A</v>
      </c>
      <c r="P89" t="e">
        <v>#N/A</v>
      </c>
      <c r="Q89" t="e">
        <v>#N/A</v>
      </c>
      <c r="R89" t="e">
        <v>#N/A</v>
      </c>
      <c r="S89" t="e">
        <v>#N/A</v>
      </c>
      <c r="T89" t="e">
        <v>#N/A</v>
      </c>
      <c r="U89" t="e">
        <v>#N/A</v>
      </c>
    </row>
    <row r="90" spans="1:21" x14ac:dyDescent="0.2">
      <c r="A90" s="45" t="e">
        <v>#N/A</v>
      </c>
      <c r="B90" s="46" t="e">
        <v>#N/A</v>
      </c>
      <c r="C90" s="27" t="e">
        <v>#N/A</v>
      </c>
      <c r="D90" t="e">
        <v>#N/A</v>
      </c>
      <c r="E90" t="e">
        <v>#N/A</v>
      </c>
      <c r="F90" t="e">
        <v>#N/A</v>
      </c>
      <c r="G90" t="e">
        <v>#N/A</v>
      </c>
      <c r="H90" t="e">
        <v>#N/A</v>
      </c>
      <c r="I90" t="e">
        <v>#N/A</v>
      </c>
      <c r="J90" t="e">
        <v>#N/A</v>
      </c>
      <c r="K90" t="e">
        <v>#N/A</v>
      </c>
      <c r="L90" t="e">
        <v>#N/A</v>
      </c>
      <c r="M90" t="e">
        <v>#N/A</v>
      </c>
      <c r="N90" t="e">
        <v>#N/A</v>
      </c>
      <c r="O90" t="e">
        <v>#N/A</v>
      </c>
      <c r="P90" t="e">
        <v>#N/A</v>
      </c>
      <c r="Q90" t="e">
        <v>#N/A</v>
      </c>
      <c r="R90" t="e">
        <v>#N/A</v>
      </c>
      <c r="S90" t="e">
        <v>#N/A</v>
      </c>
      <c r="T90" t="e">
        <v>#N/A</v>
      </c>
      <c r="U90" t="e">
        <v>#N/A</v>
      </c>
    </row>
    <row r="91" spans="1:21" x14ac:dyDescent="0.2">
      <c r="A91" s="45" t="e">
        <v>#N/A</v>
      </c>
      <c r="B91" s="46" t="e">
        <v>#N/A</v>
      </c>
      <c r="C91" s="27" t="e">
        <v>#N/A</v>
      </c>
      <c r="D91" t="e">
        <v>#N/A</v>
      </c>
      <c r="E91" t="e">
        <v>#N/A</v>
      </c>
      <c r="F91" t="e">
        <v>#N/A</v>
      </c>
      <c r="G91" t="e">
        <v>#N/A</v>
      </c>
      <c r="H91" t="e">
        <v>#N/A</v>
      </c>
      <c r="I91" t="e">
        <v>#N/A</v>
      </c>
      <c r="J91" t="e">
        <v>#N/A</v>
      </c>
      <c r="K91" t="e">
        <v>#N/A</v>
      </c>
      <c r="L91" t="e">
        <v>#N/A</v>
      </c>
      <c r="M91" t="e">
        <v>#N/A</v>
      </c>
      <c r="N91" t="e">
        <v>#N/A</v>
      </c>
      <c r="O91" t="e">
        <v>#N/A</v>
      </c>
      <c r="P91" t="e">
        <v>#N/A</v>
      </c>
      <c r="Q91" t="e">
        <v>#N/A</v>
      </c>
      <c r="R91" t="e">
        <v>#N/A</v>
      </c>
      <c r="S91" t="e">
        <v>#N/A</v>
      </c>
      <c r="T91" t="e">
        <v>#N/A</v>
      </c>
      <c r="U91" t="e">
        <v>#N/A</v>
      </c>
    </row>
    <row r="92" spans="1:21" x14ac:dyDescent="0.2">
      <c r="A92" s="45" t="e">
        <v>#N/A</v>
      </c>
      <c r="B92" s="46" t="e">
        <v>#N/A</v>
      </c>
      <c r="C92" s="27" t="e">
        <v>#N/A</v>
      </c>
      <c r="D92" t="e">
        <v>#N/A</v>
      </c>
      <c r="E92" t="e">
        <v>#N/A</v>
      </c>
      <c r="F92" t="e">
        <v>#N/A</v>
      </c>
      <c r="G92" t="e">
        <v>#N/A</v>
      </c>
      <c r="H92" t="e">
        <v>#N/A</v>
      </c>
      <c r="I92" t="e">
        <v>#N/A</v>
      </c>
      <c r="J92" t="e">
        <v>#N/A</v>
      </c>
      <c r="K92" t="e">
        <v>#N/A</v>
      </c>
      <c r="L92" t="e">
        <v>#N/A</v>
      </c>
      <c r="M92" t="e">
        <v>#N/A</v>
      </c>
      <c r="N92" t="e">
        <v>#N/A</v>
      </c>
      <c r="O92" t="e">
        <v>#N/A</v>
      </c>
      <c r="P92" t="e">
        <v>#N/A</v>
      </c>
      <c r="Q92" t="e">
        <v>#N/A</v>
      </c>
      <c r="R92" t="e">
        <v>#N/A</v>
      </c>
      <c r="S92" t="e">
        <v>#N/A</v>
      </c>
      <c r="T92" t="e">
        <v>#N/A</v>
      </c>
      <c r="U92" t="e">
        <v>#N/A</v>
      </c>
    </row>
    <row r="93" spans="1:21" x14ac:dyDescent="0.2">
      <c r="A93" s="45" t="e">
        <v>#N/A</v>
      </c>
      <c r="B93" s="46" t="e">
        <v>#N/A</v>
      </c>
      <c r="C93" s="27" t="e">
        <v>#N/A</v>
      </c>
      <c r="D93" t="e">
        <v>#N/A</v>
      </c>
      <c r="E93" t="e">
        <v>#N/A</v>
      </c>
      <c r="F93" t="e">
        <v>#N/A</v>
      </c>
      <c r="G93" t="e">
        <v>#N/A</v>
      </c>
      <c r="H93" t="e">
        <v>#N/A</v>
      </c>
      <c r="I93" t="e">
        <v>#N/A</v>
      </c>
      <c r="J93" t="e">
        <v>#N/A</v>
      </c>
      <c r="K93" t="e">
        <v>#N/A</v>
      </c>
      <c r="L93" t="e">
        <v>#N/A</v>
      </c>
      <c r="M93" t="e">
        <v>#N/A</v>
      </c>
      <c r="N93" t="e">
        <v>#N/A</v>
      </c>
      <c r="O93" t="e">
        <v>#N/A</v>
      </c>
      <c r="P93" t="e">
        <v>#N/A</v>
      </c>
      <c r="Q93" t="e">
        <v>#N/A</v>
      </c>
      <c r="R93" t="e">
        <v>#N/A</v>
      </c>
      <c r="S93" t="e">
        <v>#N/A</v>
      </c>
      <c r="T93" t="e">
        <v>#N/A</v>
      </c>
      <c r="U93" t="e">
        <v>#N/A</v>
      </c>
    </row>
    <row r="94" spans="1:21" x14ac:dyDescent="0.2">
      <c r="A94" s="45" t="e">
        <v>#N/A</v>
      </c>
      <c r="B94" s="46" t="e">
        <v>#N/A</v>
      </c>
      <c r="C94" s="27" t="e">
        <v>#N/A</v>
      </c>
      <c r="D94" t="e">
        <v>#N/A</v>
      </c>
      <c r="E94" t="e">
        <v>#N/A</v>
      </c>
      <c r="F94" t="e">
        <v>#N/A</v>
      </c>
      <c r="G94" t="e">
        <v>#N/A</v>
      </c>
      <c r="H94" t="e">
        <v>#N/A</v>
      </c>
      <c r="I94" t="e">
        <v>#N/A</v>
      </c>
      <c r="J94" t="e">
        <v>#N/A</v>
      </c>
      <c r="K94" t="e">
        <v>#N/A</v>
      </c>
      <c r="L94" t="e">
        <v>#N/A</v>
      </c>
      <c r="M94" t="e">
        <v>#N/A</v>
      </c>
      <c r="N94" t="e">
        <v>#N/A</v>
      </c>
      <c r="O94" t="e">
        <v>#N/A</v>
      </c>
      <c r="P94" t="e">
        <v>#N/A</v>
      </c>
      <c r="Q94" t="e">
        <v>#N/A</v>
      </c>
      <c r="R94" t="e">
        <v>#N/A</v>
      </c>
      <c r="S94" t="e">
        <v>#N/A</v>
      </c>
      <c r="T94" t="e">
        <v>#N/A</v>
      </c>
      <c r="U94" t="e">
        <v>#N/A</v>
      </c>
    </row>
    <row r="95" spans="1:21" x14ac:dyDescent="0.2">
      <c r="A95" s="45" t="e">
        <v>#N/A</v>
      </c>
      <c r="B95" s="46" t="e">
        <v>#N/A</v>
      </c>
      <c r="C95" s="27" t="e">
        <v>#N/A</v>
      </c>
      <c r="D95" t="e">
        <v>#N/A</v>
      </c>
      <c r="E95" t="e">
        <v>#N/A</v>
      </c>
      <c r="F95" t="e">
        <v>#N/A</v>
      </c>
      <c r="G95" t="e">
        <v>#N/A</v>
      </c>
      <c r="H95" t="e">
        <v>#N/A</v>
      </c>
      <c r="I95" t="e">
        <v>#N/A</v>
      </c>
      <c r="J95" t="e">
        <v>#N/A</v>
      </c>
      <c r="K95" t="e">
        <v>#N/A</v>
      </c>
      <c r="L95" t="e">
        <v>#N/A</v>
      </c>
      <c r="M95" t="e">
        <v>#N/A</v>
      </c>
      <c r="N95" t="e">
        <v>#N/A</v>
      </c>
      <c r="O95" t="e">
        <v>#N/A</v>
      </c>
      <c r="P95" t="e">
        <v>#N/A</v>
      </c>
      <c r="Q95" t="e">
        <v>#N/A</v>
      </c>
      <c r="R95" t="e">
        <v>#N/A</v>
      </c>
      <c r="S95" t="e">
        <v>#N/A</v>
      </c>
      <c r="T95" t="e">
        <v>#N/A</v>
      </c>
      <c r="U95" t="e">
        <v>#N/A</v>
      </c>
    </row>
    <row r="96" spans="1:21" x14ac:dyDescent="0.2">
      <c r="A96" s="45" t="e">
        <v>#N/A</v>
      </c>
      <c r="B96" s="46" t="e">
        <v>#N/A</v>
      </c>
      <c r="C96" s="27" t="e">
        <v>#N/A</v>
      </c>
      <c r="D96" t="e">
        <v>#N/A</v>
      </c>
      <c r="E96" t="e">
        <v>#N/A</v>
      </c>
      <c r="F96" t="e">
        <v>#N/A</v>
      </c>
      <c r="G96" t="e">
        <v>#N/A</v>
      </c>
      <c r="H96" t="e">
        <v>#N/A</v>
      </c>
      <c r="I96" t="e">
        <v>#N/A</v>
      </c>
      <c r="J96" t="e">
        <v>#N/A</v>
      </c>
      <c r="K96" t="e">
        <v>#N/A</v>
      </c>
      <c r="L96" t="e">
        <v>#N/A</v>
      </c>
      <c r="M96" t="e">
        <v>#N/A</v>
      </c>
      <c r="N96" t="e">
        <v>#N/A</v>
      </c>
      <c r="O96" t="e">
        <v>#N/A</v>
      </c>
      <c r="P96" t="e">
        <v>#N/A</v>
      </c>
      <c r="Q96" t="e">
        <v>#N/A</v>
      </c>
      <c r="R96" t="e">
        <v>#N/A</v>
      </c>
      <c r="S96" t="e">
        <v>#N/A</v>
      </c>
      <c r="T96" t="e">
        <v>#N/A</v>
      </c>
      <c r="U96" t="e">
        <v>#N/A</v>
      </c>
    </row>
    <row r="97" spans="1:21" x14ac:dyDescent="0.2">
      <c r="A97" s="45" t="e">
        <v>#N/A</v>
      </c>
      <c r="B97" s="46" t="e">
        <v>#N/A</v>
      </c>
      <c r="C97" s="27" t="e">
        <v>#N/A</v>
      </c>
      <c r="D97" t="e">
        <v>#N/A</v>
      </c>
      <c r="E97" t="e">
        <v>#N/A</v>
      </c>
      <c r="F97" t="e">
        <v>#N/A</v>
      </c>
      <c r="G97" t="e">
        <v>#N/A</v>
      </c>
      <c r="H97" t="e">
        <v>#N/A</v>
      </c>
      <c r="I97" t="e">
        <v>#N/A</v>
      </c>
      <c r="J97" t="e">
        <v>#N/A</v>
      </c>
      <c r="K97" t="e">
        <v>#N/A</v>
      </c>
      <c r="L97" t="e">
        <v>#N/A</v>
      </c>
      <c r="M97" t="e">
        <v>#N/A</v>
      </c>
      <c r="N97" t="e">
        <v>#N/A</v>
      </c>
      <c r="O97" t="e">
        <v>#N/A</v>
      </c>
      <c r="P97" t="e">
        <v>#N/A</v>
      </c>
      <c r="Q97" t="e">
        <v>#N/A</v>
      </c>
      <c r="R97" t="e">
        <v>#N/A</v>
      </c>
      <c r="S97" t="e">
        <v>#N/A</v>
      </c>
      <c r="T97" t="e">
        <v>#N/A</v>
      </c>
      <c r="U97" t="e">
        <v>#N/A</v>
      </c>
    </row>
    <row r="98" spans="1:21" x14ac:dyDescent="0.2">
      <c r="A98" s="45" t="e">
        <v>#N/A</v>
      </c>
      <c r="B98" s="46" t="e">
        <v>#N/A</v>
      </c>
      <c r="C98" s="27" t="e">
        <v>#N/A</v>
      </c>
      <c r="D98" t="e">
        <v>#N/A</v>
      </c>
      <c r="E98" t="e">
        <v>#N/A</v>
      </c>
      <c r="F98" t="e">
        <v>#N/A</v>
      </c>
      <c r="G98" t="e">
        <v>#N/A</v>
      </c>
      <c r="H98" t="e">
        <v>#N/A</v>
      </c>
      <c r="I98" t="e">
        <v>#N/A</v>
      </c>
      <c r="J98" t="e">
        <v>#N/A</v>
      </c>
      <c r="K98" t="e">
        <v>#N/A</v>
      </c>
      <c r="L98" t="e">
        <v>#N/A</v>
      </c>
      <c r="M98" t="e">
        <v>#N/A</v>
      </c>
      <c r="N98" t="e">
        <v>#N/A</v>
      </c>
      <c r="O98" t="e">
        <v>#N/A</v>
      </c>
      <c r="P98" t="e">
        <v>#N/A</v>
      </c>
      <c r="Q98" t="e">
        <v>#N/A</v>
      </c>
      <c r="R98" t="e">
        <v>#N/A</v>
      </c>
      <c r="S98" t="e">
        <v>#N/A</v>
      </c>
      <c r="T98" t="e">
        <v>#N/A</v>
      </c>
      <c r="U98" t="e">
        <v>#N/A</v>
      </c>
    </row>
    <row r="99" spans="1:21" x14ac:dyDescent="0.2">
      <c r="A99" s="45" t="e">
        <v>#N/A</v>
      </c>
      <c r="B99" s="46" t="e">
        <v>#N/A</v>
      </c>
      <c r="C99" s="27" t="e">
        <v>#N/A</v>
      </c>
      <c r="D99" t="e">
        <v>#N/A</v>
      </c>
      <c r="E99" t="e">
        <v>#N/A</v>
      </c>
      <c r="F99" t="e">
        <v>#N/A</v>
      </c>
      <c r="G99" t="e">
        <v>#N/A</v>
      </c>
      <c r="H99" t="e">
        <v>#N/A</v>
      </c>
      <c r="I99" t="e">
        <v>#N/A</v>
      </c>
      <c r="J99" t="e">
        <v>#N/A</v>
      </c>
      <c r="K99" t="e">
        <v>#N/A</v>
      </c>
      <c r="L99" t="e">
        <v>#N/A</v>
      </c>
      <c r="M99" t="e">
        <v>#N/A</v>
      </c>
      <c r="N99" t="e">
        <v>#N/A</v>
      </c>
      <c r="O99" t="e">
        <v>#N/A</v>
      </c>
      <c r="P99" t="e">
        <v>#N/A</v>
      </c>
      <c r="Q99" t="e">
        <v>#N/A</v>
      </c>
      <c r="R99" t="e">
        <v>#N/A</v>
      </c>
      <c r="S99" t="e">
        <v>#N/A</v>
      </c>
      <c r="T99" t="e">
        <v>#N/A</v>
      </c>
      <c r="U99" t="e">
        <v>#N/A</v>
      </c>
    </row>
    <row r="100" spans="1:21" x14ac:dyDescent="0.2">
      <c r="A100" s="45" t="e">
        <v>#N/A</v>
      </c>
      <c r="B100" s="46" t="e">
        <v>#N/A</v>
      </c>
      <c r="C100" s="27" t="e">
        <v>#N/A</v>
      </c>
      <c r="D100" t="e">
        <v>#N/A</v>
      </c>
      <c r="E100" t="e">
        <v>#N/A</v>
      </c>
      <c r="F100" t="e">
        <v>#N/A</v>
      </c>
      <c r="G100" t="e">
        <v>#N/A</v>
      </c>
      <c r="H100" t="e">
        <v>#N/A</v>
      </c>
      <c r="I100" t="e">
        <v>#N/A</v>
      </c>
      <c r="J100" t="e">
        <v>#N/A</v>
      </c>
      <c r="K100" t="e">
        <v>#N/A</v>
      </c>
      <c r="L100" t="e">
        <v>#N/A</v>
      </c>
      <c r="M100" t="e">
        <v>#N/A</v>
      </c>
      <c r="N100" t="e">
        <v>#N/A</v>
      </c>
      <c r="O100" t="e">
        <v>#N/A</v>
      </c>
      <c r="P100" t="e">
        <v>#N/A</v>
      </c>
      <c r="Q100" t="e">
        <v>#N/A</v>
      </c>
      <c r="R100" t="e">
        <v>#N/A</v>
      </c>
      <c r="S100" t="e">
        <v>#N/A</v>
      </c>
      <c r="T100" t="e">
        <v>#N/A</v>
      </c>
      <c r="U100" t="e">
        <v>#N/A</v>
      </c>
    </row>
    <row r="101" spans="1:21" x14ac:dyDescent="0.2">
      <c r="A101" s="45" t="e">
        <v>#N/A</v>
      </c>
      <c r="B101" s="46" t="e">
        <v>#N/A</v>
      </c>
      <c r="C101" s="27" t="e">
        <v>#N/A</v>
      </c>
      <c r="D101" t="e">
        <v>#N/A</v>
      </c>
      <c r="E101" t="e">
        <v>#N/A</v>
      </c>
      <c r="F101" t="e">
        <v>#N/A</v>
      </c>
      <c r="G101" t="e">
        <v>#N/A</v>
      </c>
      <c r="H101" t="e">
        <v>#N/A</v>
      </c>
      <c r="I101" t="e">
        <v>#N/A</v>
      </c>
      <c r="J101" t="e">
        <v>#N/A</v>
      </c>
      <c r="K101" t="e">
        <v>#N/A</v>
      </c>
      <c r="L101" t="e">
        <v>#N/A</v>
      </c>
      <c r="M101" t="e">
        <v>#N/A</v>
      </c>
      <c r="N101" t="e">
        <v>#N/A</v>
      </c>
      <c r="O101" t="e">
        <v>#N/A</v>
      </c>
      <c r="P101" t="e">
        <v>#N/A</v>
      </c>
      <c r="Q101" t="e">
        <v>#N/A</v>
      </c>
      <c r="R101" t="e">
        <v>#N/A</v>
      </c>
      <c r="S101" t="e">
        <v>#N/A</v>
      </c>
      <c r="T101" t="e">
        <v>#N/A</v>
      </c>
      <c r="U101" t="e">
        <v>#N/A</v>
      </c>
    </row>
    <row r="102" spans="1:21" x14ac:dyDescent="0.2">
      <c r="A102" s="45" t="e">
        <v>#N/A</v>
      </c>
      <c r="B102" s="46" t="e">
        <v>#N/A</v>
      </c>
      <c r="C102" s="27" t="e">
        <v>#N/A</v>
      </c>
      <c r="D102" t="e">
        <v>#N/A</v>
      </c>
      <c r="E102" t="e">
        <v>#N/A</v>
      </c>
      <c r="F102" t="e">
        <v>#N/A</v>
      </c>
      <c r="G102" t="e">
        <v>#N/A</v>
      </c>
      <c r="H102" t="e">
        <v>#N/A</v>
      </c>
      <c r="I102" t="e">
        <v>#N/A</v>
      </c>
      <c r="J102" t="e">
        <v>#N/A</v>
      </c>
      <c r="K102" t="e">
        <v>#N/A</v>
      </c>
      <c r="L102" t="e">
        <v>#N/A</v>
      </c>
      <c r="M102" t="e">
        <v>#N/A</v>
      </c>
      <c r="N102" t="e">
        <v>#N/A</v>
      </c>
      <c r="O102" t="e">
        <v>#N/A</v>
      </c>
      <c r="P102" t="e">
        <v>#N/A</v>
      </c>
      <c r="Q102" t="e">
        <v>#N/A</v>
      </c>
      <c r="R102" t="e">
        <v>#N/A</v>
      </c>
      <c r="S102" t="e">
        <v>#N/A</v>
      </c>
      <c r="T102" t="e">
        <v>#N/A</v>
      </c>
      <c r="U102" t="e">
        <v>#N/A</v>
      </c>
    </row>
    <row r="103" spans="1:21" x14ac:dyDescent="0.2">
      <c r="A103" s="45" t="e">
        <v>#N/A</v>
      </c>
      <c r="B103" s="46" t="e">
        <v>#N/A</v>
      </c>
      <c r="C103" s="27" t="e">
        <v>#N/A</v>
      </c>
      <c r="D103" t="e">
        <v>#N/A</v>
      </c>
      <c r="E103" t="e">
        <v>#N/A</v>
      </c>
      <c r="F103" t="e">
        <v>#N/A</v>
      </c>
      <c r="G103" t="e">
        <v>#N/A</v>
      </c>
      <c r="H103" t="e">
        <v>#N/A</v>
      </c>
      <c r="I103" t="e">
        <v>#N/A</v>
      </c>
      <c r="J103" t="e">
        <v>#N/A</v>
      </c>
      <c r="K103" t="e">
        <v>#N/A</v>
      </c>
      <c r="L103" t="e">
        <v>#N/A</v>
      </c>
      <c r="M103" t="e">
        <v>#N/A</v>
      </c>
      <c r="N103" t="e">
        <v>#N/A</v>
      </c>
      <c r="O103" t="e">
        <v>#N/A</v>
      </c>
      <c r="P103" t="e">
        <v>#N/A</v>
      </c>
      <c r="Q103" t="e">
        <v>#N/A</v>
      </c>
      <c r="R103" t="e">
        <v>#N/A</v>
      </c>
      <c r="S103" t="e">
        <v>#N/A</v>
      </c>
      <c r="T103" t="e">
        <v>#N/A</v>
      </c>
      <c r="U103" t="e">
        <v>#N/A</v>
      </c>
    </row>
    <row r="104" spans="1:21" x14ac:dyDescent="0.2">
      <c r="A104" s="45" t="e">
        <v>#N/A</v>
      </c>
      <c r="B104" s="46" t="e">
        <v>#N/A</v>
      </c>
      <c r="C104" s="27" t="e">
        <v>#N/A</v>
      </c>
      <c r="D104" t="e">
        <v>#N/A</v>
      </c>
      <c r="E104" t="e">
        <v>#N/A</v>
      </c>
      <c r="F104" t="e">
        <v>#N/A</v>
      </c>
      <c r="G104" t="e">
        <v>#N/A</v>
      </c>
      <c r="H104" t="e">
        <v>#N/A</v>
      </c>
      <c r="I104" t="e">
        <v>#N/A</v>
      </c>
      <c r="J104" t="e">
        <v>#N/A</v>
      </c>
      <c r="K104" t="e">
        <v>#N/A</v>
      </c>
      <c r="L104" t="e">
        <v>#N/A</v>
      </c>
      <c r="M104" t="e">
        <v>#N/A</v>
      </c>
      <c r="N104" t="e">
        <v>#N/A</v>
      </c>
      <c r="O104" t="e">
        <v>#N/A</v>
      </c>
      <c r="P104" t="e">
        <v>#N/A</v>
      </c>
      <c r="Q104" t="e">
        <v>#N/A</v>
      </c>
      <c r="R104" t="e">
        <v>#N/A</v>
      </c>
      <c r="S104" t="e">
        <v>#N/A</v>
      </c>
      <c r="T104" t="e">
        <v>#N/A</v>
      </c>
      <c r="U104" t="e">
        <v>#N/A</v>
      </c>
    </row>
    <row r="105" spans="1:21" x14ac:dyDescent="0.2">
      <c r="A105" s="45" t="e">
        <v>#N/A</v>
      </c>
      <c r="B105" s="46" t="e">
        <v>#N/A</v>
      </c>
      <c r="C105" s="27" t="e">
        <v>#N/A</v>
      </c>
      <c r="D105" t="e">
        <v>#N/A</v>
      </c>
      <c r="E105" t="e">
        <v>#N/A</v>
      </c>
      <c r="F105" t="e">
        <v>#N/A</v>
      </c>
      <c r="G105" t="e">
        <v>#N/A</v>
      </c>
      <c r="H105" t="e">
        <v>#N/A</v>
      </c>
      <c r="I105" t="e">
        <v>#N/A</v>
      </c>
      <c r="J105" t="e">
        <v>#N/A</v>
      </c>
      <c r="K105" t="e">
        <v>#N/A</v>
      </c>
      <c r="L105" t="e">
        <v>#N/A</v>
      </c>
      <c r="M105" t="e">
        <v>#N/A</v>
      </c>
      <c r="N105" t="e">
        <v>#N/A</v>
      </c>
      <c r="O105" t="e">
        <v>#N/A</v>
      </c>
      <c r="P105" t="e">
        <v>#N/A</v>
      </c>
      <c r="Q105" t="e">
        <v>#N/A</v>
      </c>
      <c r="R105" t="e">
        <v>#N/A</v>
      </c>
      <c r="S105" t="e">
        <v>#N/A</v>
      </c>
      <c r="T105" t="e">
        <v>#N/A</v>
      </c>
      <c r="U105" t="e">
        <v>#N/A</v>
      </c>
    </row>
    <row r="106" spans="1:21" x14ac:dyDescent="0.2">
      <c r="A106" s="45" t="e">
        <v>#N/A</v>
      </c>
      <c r="B106" s="46" t="e">
        <v>#N/A</v>
      </c>
      <c r="C106" s="27" t="e">
        <v>#N/A</v>
      </c>
      <c r="D106" t="e">
        <v>#N/A</v>
      </c>
      <c r="E106" t="e">
        <v>#N/A</v>
      </c>
      <c r="F106" t="e">
        <v>#N/A</v>
      </c>
      <c r="G106" t="e">
        <v>#N/A</v>
      </c>
      <c r="H106" t="e">
        <v>#N/A</v>
      </c>
      <c r="I106" t="e">
        <v>#N/A</v>
      </c>
      <c r="J106" t="e">
        <v>#N/A</v>
      </c>
      <c r="K106" t="e">
        <v>#N/A</v>
      </c>
      <c r="L106" t="e">
        <v>#N/A</v>
      </c>
      <c r="M106" t="e">
        <v>#N/A</v>
      </c>
      <c r="N106" t="e">
        <v>#N/A</v>
      </c>
      <c r="O106" t="e">
        <v>#N/A</v>
      </c>
      <c r="P106" t="e">
        <v>#N/A</v>
      </c>
      <c r="Q106" t="e">
        <v>#N/A</v>
      </c>
      <c r="R106" t="e">
        <v>#N/A</v>
      </c>
      <c r="S106" t="e">
        <v>#N/A</v>
      </c>
      <c r="T106" t="e">
        <v>#N/A</v>
      </c>
      <c r="U106" t="e">
        <v>#N/A</v>
      </c>
    </row>
    <row r="107" spans="1:21" x14ac:dyDescent="0.2">
      <c r="A107" s="45" t="e">
        <v>#N/A</v>
      </c>
      <c r="B107" s="46" t="e">
        <v>#N/A</v>
      </c>
      <c r="C107" s="27" t="e">
        <v>#N/A</v>
      </c>
      <c r="D107" t="e">
        <v>#N/A</v>
      </c>
      <c r="E107" t="e">
        <v>#N/A</v>
      </c>
      <c r="F107" t="e">
        <v>#N/A</v>
      </c>
      <c r="G107" t="e">
        <v>#N/A</v>
      </c>
      <c r="H107" t="e">
        <v>#N/A</v>
      </c>
      <c r="I107" t="e">
        <v>#N/A</v>
      </c>
      <c r="J107" t="e">
        <v>#N/A</v>
      </c>
      <c r="K107" t="e">
        <v>#N/A</v>
      </c>
      <c r="L107" t="e">
        <v>#N/A</v>
      </c>
      <c r="M107" t="e">
        <v>#N/A</v>
      </c>
      <c r="N107" t="e">
        <v>#N/A</v>
      </c>
      <c r="O107" t="e">
        <v>#N/A</v>
      </c>
      <c r="P107" t="e">
        <v>#N/A</v>
      </c>
      <c r="Q107" t="e">
        <v>#N/A</v>
      </c>
      <c r="R107" t="e">
        <v>#N/A</v>
      </c>
      <c r="S107" t="e">
        <v>#N/A</v>
      </c>
      <c r="T107" t="e">
        <v>#N/A</v>
      </c>
      <c r="U107" t="e">
        <v>#N/A</v>
      </c>
    </row>
    <row r="108" spans="1:21" x14ac:dyDescent="0.2">
      <c r="A108" s="45" t="e">
        <v>#N/A</v>
      </c>
      <c r="B108" s="46" t="e">
        <v>#N/A</v>
      </c>
      <c r="C108" s="27" t="e">
        <v>#N/A</v>
      </c>
      <c r="D108" t="e">
        <v>#N/A</v>
      </c>
      <c r="E108" t="e">
        <v>#N/A</v>
      </c>
      <c r="F108" t="e">
        <v>#N/A</v>
      </c>
      <c r="G108" t="e">
        <v>#N/A</v>
      </c>
      <c r="H108" t="e">
        <v>#N/A</v>
      </c>
      <c r="I108" t="e">
        <v>#N/A</v>
      </c>
      <c r="J108" t="e">
        <v>#N/A</v>
      </c>
      <c r="K108" t="e">
        <v>#N/A</v>
      </c>
      <c r="L108" t="e">
        <v>#N/A</v>
      </c>
      <c r="M108" t="e">
        <v>#N/A</v>
      </c>
      <c r="N108" t="e">
        <v>#N/A</v>
      </c>
      <c r="O108" t="e">
        <v>#N/A</v>
      </c>
      <c r="P108" t="e">
        <v>#N/A</v>
      </c>
      <c r="Q108" t="e">
        <v>#N/A</v>
      </c>
      <c r="R108" t="e">
        <v>#N/A</v>
      </c>
      <c r="S108" t="e">
        <v>#N/A</v>
      </c>
      <c r="T108" t="e">
        <v>#N/A</v>
      </c>
      <c r="U108" t="e">
        <v>#N/A</v>
      </c>
    </row>
    <row r="109" spans="1:21" x14ac:dyDescent="0.2">
      <c r="A109" s="45" t="e">
        <v>#N/A</v>
      </c>
      <c r="B109" s="46" t="e">
        <v>#N/A</v>
      </c>
      <c r="C109" s="27" t="e">
        <v>#N/A</v>
      </c>
      <c r="D109" t="e">
        <v>#N/A</v>
      </c>
      <c r="E109" t="e">
        <v>#N/A</v>
      </c>
      <c r="F109" t="e">
        <v>#N/A</v>
      </c>
      <c r="G109" t="e">
        <v>#N/A</v>
      </c>
      <c r="H109" t="e">
        <v>#N/A</v>
      </c>
      <c r="I109" t="e">
        <v>#N/A</v>
      </c>
      <c r="J109" t="e">
        <v>#N/A</v>
      </c>
      <c r="K109" t="e">
        <v>#N/A</v>
      </c>
      <c r="L109" t="e">
        <v>#N/A</v>
      </c>
      <c r="M109" t="e">
        <v>#N/A</v>
      </c>
      <c r="N109" t="e">
        <v>#N/A</v>
      </c>
      <c r="O109" t="e">
        <v>#N/A</v>
      </c>
      <c r="P109" t="e">
        <v>#N/A</v>
      </c>
      <c r="Q109" t="e">
        <v>#N/A</v>
      </c>
      <c r="R109" t="e">
        <v>#N/A</v>
      </c>
      <c r="S109" t="e">
        <v>#N/A</v>
      </c>
      <c r="T109" t="e">
        <v>#N/A</v>
      </c>
      <c r="U109" t="e">
        <v>#N/A</v>
      </c>
    </row>
    <row r="110" spans="1:21" x14ac:dyDescent="0.2">
      <c r="A110" s="45" t="e">
        <v>#N/A</v>
      </c>
      <c r="B110" s="46" t="e">
        <v>#N/A</v>
      </c>
      <c r="C110" s="27" t="e">
        <v>#N/A</v>
      </c>
      <c r="D110" t="e">
        <v>#N/A</v>
      </c>
      <c r="E110" t="e">
        <v>#N/A</v>
      </c>
      <c r="F110" t="e">
        <v>#N/A</v>
      </c>
      <c r="G110" t="e">
        <v>#N/A</v>
      </c>
      <c r="H110" t="e">
        <v>#N/A</v>
      </c>
      <c r="I110" t="e">
        <v>#N/A</v>
      </c>
      <c r="J110" t="e">
        <v>#N/A</v>
      </c>
      <c r="K110" t="e">
        <v>#N/A</v>
      </c>
      <c r="L110" t="e">
        <v>#N/A</v>
      </c>
      <c r="M110" t="e">
        <v>#N/A</v>
      </c>
      <c r="N110" t="e">
        <v>#N/A</v>
      </c>
      <c r="O110" t="e">
        <v>#N/A</v>
      </c>
      <c r="P110" t="e">
        <v>#N/A</v>
      </c>
      <c r="Q110" t="e">
        <v>#N/A</v>
      </c>
      <c r="R110" t="e">
        <v>#N/A</v>
      </c>
      <c r="S110" t="e">
        <v>#N/A</v>
      </c>
      <c r="T110" t="e">
        <v>#N/A</v>
      </c>
      <c r="U110" t="e">
        <v>#N/A</v>
      </c>
    </row>
    <row r="111" spans="1:21" x14ac:dyDescent="0.2">
      <c r="A111" s="45" t="e">
        <v>#N/A</v>
      </c>
      <c r="B111" s="46" t="e">
        <v>#N/A</v>
      </c>
      <c r="C111" s="27" t="e">
        <v>#N/A</v>
      </c>
      <c r="D111" t="e">
        <v>#N/A</v>
      </c>
      <c r="E111" t="e">
        <v>#N/A</v>
      </c>
      <c r="F111" t="e">
        <v>#N/A</v>
      </c>
      <c r="G111" t="e">
        <v>#N/A</v>
      </c>
      <c r="H111" t="e">
        <v>#N/A</v>
      </c>
      <c r="I111" t="e">
        <v>#N/A</v>
      </c>
      <c r="J111" t="e">
        <v>#N/A</v>
      </c>
      <c r="K111" t="e">
        <v>#N/A</v>
      </c>
      <c r="L111" t="e">
        <v>#N/A</v>
      </c>
      <c r="M111" t="e">
        <v>#N/A</v>
      </c>
      <c r="N111" t="e">
        <v>#N/A</v>
      </c>
      <c r="O111" t="e">
        <v>#N/A</v>
      </c>
      <c r="P111" t="e">
        <v>#N/A</v>
      </c>
      <c r="Q111" t="e">
        <v>#N/A</v>
      </c>
      <c r="R111" t="e">
        <v>#N/A</v>
      </c>
      <c r="S111" t="e">
        <v>#N/A</v>
      </c>
      <c r="T111" t="e">
        <v>#N/A</v>
      </c>
      <c r="U111" t="e">
        <v>#N/A</v>
      </c>
    </row>
    <row r="112" spans="1:21" x14ac:dyDescent="0.2">
      <c r="A112" s="45" t="e">
        <v>#N/A</v>
      </c>
      <c r="B112" s="46" t="e">
        <v>#N/A</v>
      </c>
      <c r="C112" s="27" t="e">
        <v>#N/A</v>
      </c>
      <c r="D112" t="e">
        <v>#N/A</v>
      </c>
      <c r="E112" t="e">
        <v>#N/A</v>
      </c>
      <c r="F112" t="e">
        <v>#N/A</v>
      </c>
      <c r="G112" t="e">
        <v>#N/A</v>
      </c>
      <c r="H112" t="e">
        <v>#N/A</v>
      </c>
      <c r="I112" t="e">
        <v>#N/A</v>
      </c>
      <c r="J112" t="e">
        <v>#N/A</v>
      </c>
      <c r="K112" t="e">
        <v>#N/A</v>
      </c>
      <c r="L112" t="e">
        <v>#N/A</v>
      </c>
      <c r="M112" t="e">
        <v>#N/A</v>
      </c>
      <c r="N112" t="e">
        <v>#N/A</v>
      </c>
      <c r="O112" t="e">
        <v>#N/A</v>
      </c>
      <c r="P112" t="e">
        <v>#N/A</v>
      </c>
      <c r="Q112" t="e">
        <v>#N/A</v>
      </c>
      <c r="R112" t="e">
        <v>#N/A</v>
      </c>
      <c r="S112" t="e">
        <v>#N/A</v>
      </c>
      <c r="T112" t="e">
        <v>#N/A</v>
      </c>
      <c r="U112" t="e">
        <v>#N/A</v>
      </c>
    </row>
    <row r="113" spans="1:21" x14ac:dyDescent="0.2">
      <c r="A113" s="45" t="e">
        <v>#N/A</v>
      </c>
      <c r="B113" s="46" t="e">
        <v>#N/A</v>
      </c>
      <c r="C113" s="27" t="e">
        <v>#N/A</v>
      </c>
      <c r="D113" t="e">
        <v>#N/A</v>
      </c>
      <c r="E113" t="e">
        <v>#N/A</v>
      </c>
      <c r="F113" t="e">
        <v>#N/A</v>
      </c>
      <c r="G113" t="e">
        <v>#N/A</v>
      </c>
      <c r="H113" t="e">
        <v>#N/A</v>
      </c>
      <c r="I113" t="e">
        <v>#N/A</v>
      </c>
      <c r="J113" t="e">
        <v>#N/A</v>
      </c>
      <c r="K113" t="e">
        <v>#N/A</v>
      </c>
      <c r="L113" t="e">
        <v>#N/A</v>
      </c>
      <c r="M113" t="e">
        <v>#N/A</v>
      </c>
      <c r="N113" t="e">
        <v>#N/A</v>
      </c>
      <c r="O113" t="e">
        <v>#N/A</v>
      </c>
      <c r="P113" t="e">
        <v>#N/A</v>
      </c>
      <c r="Q113" t="e">
        <v>#N/A</v>
      </c>
      <c r="R113" t="e">
        <v>#N/A</v>
      </c>
      <c r="S113" t="e">
        <v>#N/A</v>
      </c>
      <c r="T113" t="e">
        <v>#N/A</v>
      </c>
      <c r="U113" t="e">
        <v>#N/A</v>
      </c>
    </row>
    <row r="114" spans="1:21" x14ac:dyDescent="0.2">
      <c r="A114" s="45" t="e">
        <v>#N/A</v>
      </c>
      <c r="B114" s="46" t="e">
        <v>#N/A</v>
      </c>
      <c r="C114" s="27" t="e">
        <v>#N/A</v>
      </c>
      <c r="D114" t="e">
        <v>#N/A</v>
      </c>
      <c r="E114" t="e">
        <v>#N/A</v>
      </c>
      <c r="F114" t="e">
        <v>#N/A</v>
      </c>
      <c r="G114" t="e">
        <v>#N/A</v>
      </c>
      <c r="H114" t="e">
        <v>#N/A</v>
      </c>
      <c r="I114" t="e">
        <v>#N/A</v>
      </c>
      <c r="J114" t="e">
        <v>#N/A</v>
      </c>
      <c r="K114" t="e">
        <v>#N/A</v>
      </c>
      <c r="L114" t="e">
        <v>#N/A</v>
      </c>
      <c r="M114" t="e">
        <v>#N/A</v>
      </c>
      <c r="N114" t="e">
        <v>#N/A</v>
      </c>
      <c r="O114" t="e">
        <v>#N/A</v>
      </c>
      <c r="P114" t="e">
        <v>#N/A</v>
      </c>
      <c r="Q114" t="e">
        <v>#N/A</v>
      </c>
      <c r="R114" t="e">
        <v>#N/A</v>
      </c>
      <c r="S114" t="e">
        <v>#N/A</v>
      </c>
      <c r="T114" t="e">
        <v>#N/A</v>
      </c>
      <c r="U114" t="e">
        <v>#N/A</v>
      </c>
    </row>
    <row r="115" spans="1:21" x14ac:dyDescent="0.2">
      <c r="A115" s="45" t="e">
        <v>#N/A</v>
      </c>
      <c r="B115" s="46" t="e">
        <v>#N/A</v>
      </c>
      <c r="C115" s="27" t="e">
        <v>#N/A</v>
      </c>
      <c r="D115" t="e">
        <v>#N/A</v>
      </c>
      <c r="E115" t="e">
        <v>#N/A</v>
      </c>
      <c r="F115" t="e">
        <v>#N/A</v>
      </c>
      <c r="G115" t="e">
        <v>#N/A</v>
      </c>
      <c r="H115" t="e">
        <v>#N/A</v>
      </c>
      <c r="I115" t="e">
        <v>#N/A</v>
      </c>
      <c r="J115" t="e">
        <v>#N/A</v>
      </c>
      <c r="K115" t="e">
        <v>#N/A</v>
      </c>
      <c r="L115" t="e">
        <v>#N/A</v>
      </c>
      <c r="M115" t="e">
        <v>#N/A</v>
      </c>
      <c r="N115" t="e">
        <v>#N/A</v>
      </c>
      <c r="O115" t="e">
        <v>#N/A</v>
      </c>
      <c r="P115" t="e">
        <v>#N/A</v>
      </c>
      <c r="Q115" t="e">
        <v>#N/A</v>
      </c>
      <c r="R115" t="e">
        <v>#N/A</v>
      </c>
      <c r="S115" t="e">
        <v>#N/A</v>
      </c>
      <c r="T115" t="e">
        <v>#N/A</v>
      </c>
      <c r="U115" t="e">
        <v>#N/A</v>
      </c>
    </row>
    <row r="116" spans="1:21" x14ac:dyDescent="0.2">
      <c r="A116" s="45" t="e">
        <v>#N/A</v>
      </c>
      <c r="B116" s="46" t="e">
        <v>#N/A</v>
      </c>
      <c r="C116" s="27" t="e">
        <v>#N/A</v>
      </c>
      <c r="D116" t="e">
        <v>#N/A</v>
      </c>
      <c r="E116" t="e">
        <v>#N/A</v>
      </c>
      <c r="F116" t="e">
        <v>#N/A</v>
      </c>
      <c r="G116" t="e">
        <v>#N/A</v>
      </c>
      <c r="H116" t="e">
        <v>#N/A</v>
      </c>
      <c r="I116" t="e">
        <v>#N/A</v>
      </c>
      <c r="J116" t="e">
        <v>#N/A</v>
      </c>
      <c r="K116" t="e">
        <v>#N/A</v>
      </c>
      <c r="L116" t="e">
        <v>#N/A</v>
      </c>
      <c r="M116" t="e">
        <v>#N/A</v>
      </c>
      <c r="N116" t="e">
        <v>#N/A</v>
      </c>
      <c r="O116" t="e">
        <v>#N/A</v>
      </c>
      <c r="P116" t="e">
        <v>#N/A</v>
      </c>
      <c r="Q116" t="e">
        <v>#N/A</v>
      </c>
      <c r="R116" t="e">
        <v>#N/A</v>
      </c>
      <c r="S116" t="e">
        <v>#N/A</v>
      </c>
      <c r="T116" t="e">
        <v>#N/A</v>
      </c>
      <c r="U116" t="e">
        <v>#N/A</v>
      </c>
    </row>
    <row r="117" spans="1:21" x14ac:dyDescent="0.2">
      <c r="A117" s="45" t="e">
        <v>#N/A</v>
      </c>
      <c r="B117" s="46" t="e">
        <v>#N/A</v>
      </c>
      <c r="C117" s="27" t="e">
        <v>#N/A</v>
      </c>
      <c r="D117" t="e">
        <v>#N/A</v>
      </c>
      <c r="E117" t="e">
        <v>#N/A</v>
      </c>
      <c r="F117" t="e">
        <v>#N/A</v>
      </c>
      <c r="G117" t="e">
        <v>#N/A</v>
      </c>
      <c r="H117" t="e">
        <v>#N/A</v>
      </c>
      <c r="I117" t="e">
        <v>#N/A</v>
      </c>
      <c r="J117" t="e">
        <v>#N/A</v>
      </c>
      <c r="K117" t="e">
        <v>#N/A</v>
      </c>
      <c r="L117" t="e">
        <v>#N/A</v>
      </c>
      <c r="M117" t="e">
        <v>#N/A</v>
      </c>
      <c r="N117" t="e">
        <v>#N/A</v>
      </c>
      <c r="O117" t="e">
        <v>#N/A</v>
      </c>
      <c r="P117" t="e">
        <v>#N/A</v>
      </c>
      <c r="Q117" t="e">
        <v>#N/A</v>
      </c>
      <c r="R117" t="e">
        <v>#N/A</v>
      </c>
      <c r="S117" t="e">
        <v>#N/A</v>
      </c>
      <c r="T117" t="e">
        <v>#N/A</v>
      </c>
      <c r="U117" t="e">
        <v>#N/A</v>
      </c>
    </row>
    <row r="118" spans="1:21" x14ac:dyDescent="0.2">
      <c r="A118" s="45" t="e">
        <v>#N/A</v>
      </c>
      <c r="B118" s="46" t="e">
        <v>#N/A</v>
      </c>
      <c r="C118" s="27" t="e">
        <v>#N/A</v>
      </c>
      <c r="D118" t="e">
        <v>#N/A</v>
      </c>
      <c r="E118" t="e">
        <v>#N/A</v>
      </c>
      <c r="F118" t="e">
        <v>#N/A</v>
      </c>
      <c r="G118" t="e">
        <v>#N/A</v>
      </c>
      <c r="H118" t="e">
        <v>#N/A</v>
      </c>
      <c r="I118" t="e">
        <v>#N/A</v>
      </c>
      <c r="J118" t="e">
        <v>#N/A</v>
      </c>
      <c r="K118" t="e">
        <v>#N/A</v>
      </c>
      <c r="L118" t="e">
        <v>#N/A</v>
      </c>
      <c r="M118" t="e">
        <v>#N/A</v>
      </c>
      <c r="N118" t="e">
        <v>#N/A</v>
      </c>
      <c r="O118" t="e">
        <v>#N/A</v>
      </c>
      <c r="P118" t="e">
        <v>#N/A</v>
      </c>
      <c r="Q118" t="e">
        <v>#N/A</v>
      </c>
      <c r="R118" t="e">
        <v>#N/A</v>
      </c>
      <c r="S118" t="e">
        <v>#N/A</v>
      </c>
      <c r="T118" t="e">
        <v>#N/A</v>
      </c>
      <c r="U118" t="e">
        <v>#N/A</v>
      </c>
    </row>
    <row r="119" spans="1:21" x14ac:dyDescent="0.2">
      <c r="A119" s="45" t="e">
        <v>#N/A</v>
      </c>
      <c r="B119" s="46" t="e">
        <v>#N/A</v>
      </c>
      <c r="C119" s="27" t="e">
        <v>#N/A</v>
      </c>
      <c r="D119" t="e">
        <v>#N/A</v>
      </c>
      <c r="E119" t="e">
        <v>#N/A</v>
      </c>
      <c r="F119" t="e">
        <v>#N/A</v>
      </c>
      <c r="G119" t="e">
        <v>#N/A</v>
      </c>
      <c r="H119" t="e">
        <v>#N/A</v>
      </c>
      <c r="I119" t="e">
        <v>#N/A</v>
      </c>
      <c r="J119" t="e">
        <v>#N/A</v>
      </c>
      <c r="K119" t="e">
        <v>#N/A</v>
      </c>
      <c r="L119" t="e">
        <v>#N/A</v>
      </c>
      <c r="M119" t="e">
        <v>#N/A</v>
      </c>
      <c r="N119" t="e">
        <v>#N/A</v>
      </c>
      <c r="O119" t="e">
        <v>#N/A</v>
      </c>
      <c r="P119" t="e">
        <v>#N/A</v>
      </c>
      <c r="Q119" t="e">
        <v>#N/A</v>
      </c>
      <c r="R119" t="e">
        <v>#N/A</v>
      </c>
      <c r="S119" t="e">
        <v>#N/A</v>
      </c>
      <c r="T119" t="e">
        <v>#N/A</v>
      </c>
      <c r="U119" t="e">
        <v>#N/A</v>
      </c>
    </row>
    <row r="120" spans="1:21" x14ac:dyDescent="0.2">
      <c r="A120" s="45" t="e">
        <v>#N/A</v>
      </c>
      <c r="B120" s="46" t="e">
        <v>#N/A</v>
      </c>
      <c r="C120" s="27" t="e">
        <v>#N/A</v>
      </c>
      <c r="D120" t="e">
        <v>#N/A</v>
      </c>
      <c r="E120" t="e">
        <v>#N/A</v>
      </c>
      <c r="F120" t="e">
        <v>#N/A</v>
      </c>
      <c r="G120" t="e">
        <v>#N/A</v>
      </c>
      <c r="H120" t="e">
        <v>#N/A</v>
      </c>
      <c r="I120" t="e">
        <v>#N/A</v>
      </c>
      <c r="J120" t="e">
        <v>#N/A</v>
      </c>
      <c r="K120" t="e">
        <v>#N/A</v>
      </c>
      <c r="L120" t="e">
        <v>#N/A</v>
      </c>
      <c r="M120" t="e">
        <v>#N/A</v>
      </c>
      <c r="N120" t="e">
        <v>#N/A</v>
      </c>
      <c r="O120" t="e">
        <v>#N/A</v>
      </c>
      <c r="P120" t="e">
        <v>#N/A</v>
      </c>
      <c r="Q120" t="e">
        <v>#N/A</v>
      </c>
      <c r="R120" t="e">
        <v>#N/A</v>
      </c>
      <c r="S120" t="e">
        <v>#N/A</v>
      </c>
      <c r="T120" t="e">
        <v>#N/A</v>
      </c>
      <c r="U120" t="e">
        <v>#N/A</v>
      </c>
    </row>
    <row r="121" spans="1:21" x14ac:dyDescent="0.2">
      <c r="A121" s="45" t="e">
        <v>#N/A</v>
      </c>
      <c r="B121" s="46" t="e">
        <v>#N/A</v>
      </c>
      <c r="C121" s="27" t="e">
        <v>#N/A</v>
      </c>
      <c r="D121" t="e">
        <v>#N/A</v>
      </c>
      <c r="E121" t="e">
        <v>#N/A</v>
      </c>
      <c r="F121" t="e">
        <v>#N/A</v>
      </c>
      <c r="G121" t="e">
        <v>#N/A</v>
      </c>
      <c r="H121" t="e">
        <v>#N/A</v>
      </c>
      <c r="I121" t="e">
        <v>#N/A</v>
      </c>
      <c r="J121" t="e">
        <v>#N/A</v>
      </c>
      <c r="K121" t="e">
        <v>#N/A</v>
      </c>
      <c r="L121" t="e">
        <v>#N/A</v>
      </c>
      <c r="M121" t="e">
        <v>#N/A</v>
      </c>
      <c r="N121" t="e">
        <v>#N/A</v>
      </c>
      <c r="O121" t="e">
        <v>#N/A</v>
      </c>
      <c r="P121" t="e">
        <v>#N/A</v>
      </c>
      <c r="Q121" t="e">
        <v>#N/A</v>
      </c>
      <c r="R121" t="e">
        <v>#N/A</v>
      </c>
      <c r="S121" t="e">
        <v>#N/A</v>
      </c>
      <c r="T121" t="e">
        <v>#N/A</v>
      </c>
      <c r="U121" t="e">
        <v>#N/A</v>
      </c>
    </row>
    <row r="122" spans="1:21" x14ac:dyDescent="0.2">
      <c r="A122" s="45" t="e">
        <v>#N/A</v>
      </c>
      <c r="B122" s="46" t="e">
        <v>#N/A</v>
      </c>
      <c r="C122" s="27" t="e">
        <v>#N/A</v>
      </c>
      <c r="D122" t="e">
        <v>#N/A</v>
      </c>
      <c r="E122" t="e">
        <v>#N/A</v>
      </c>
      <c r="F122" t="e">
        <v>#N/A</v>
      </c>
      <c r="G122" t="e">
        <v>#N/A</v>
      </c>
      <c r="H122" t="e">
        <v>#N/A</v>
      </c>
      <c r="I122" t="e">
        <v>#N/A</v>
      </c>
      <c r="J122" t="e">
        <v>#N/A</v>
      </c>
      <c r="K122" t="e">
        <v>#N/A</v>
      </c>
      <c r="L122" t="e">
        <v>#N/A</v>
      </c>
      <c r="M122" t="e">
        <v>#N/A</v>
      </c>
      <c r="N122" t="e">
        <v>#N/A</v>
      </c>
      <c r="O122" t="e">
        <v>#N/A</v>
      </c>
      <c r="P122" t="e">
        <v>#N/A</v>
      </c>
      <c r="Q122" t="e">
        <v>#N/A</v>
      </c>
      <c r="R122" t="e">
        <v>#N/A</v>
      </c>
      <c r="S122" t="e">
        <v>#N/A</v>
      </c>
      <c r="T122" t="e">
        <v>#N/A</v>
      </c>
      <c r="U122" t="e">
        <v>#N/A</v>
      </c>
    </row>
    <row r="123" spans="1:21" x14ac:dyDescent="0.2">
      <c r="A123" s="45" t="e">
        <v>#N/A</v>
      </c>
      <c r="B123" s="46" t="e">
        <v>#N/A</v>
      </c>
      <c r="C123" s="27" t="e">
        <v>#N/A</v>
      </c>
      <c r="D123" t="e">
        <v>#N/A</v>
      </c>
      <c r="E123" t="e">
        <v>#N/A</v>
      </c>
      <c r="F123" t="e">
        <v>#N/A</v>
      </c>
      <c r="G123" t="e">
        <v>#N/A</v>
      </c>
      <c r="H123" t="e">
        <v>#N/A</v>
      </c>
      <c r="I123" t="e">
        <v>#N/A</v>
      </c>
      <c r="J123" t="e">
        <v>#N/A</v>
      </c>
      <c r="K123" t="e">
        <v>#N/A</v>
      </c>
      <c r="L123" t="e">
        <v>#N/A</v>
      </c>
      <c r="M123" t="e">
        <v>#N/A</v>
      </c>
      <c r="N123" t="e">
        <v>#N/A</v>
      </c>
      <c r="O123" t="e">
        <v>#N/A</v>
      </c>
      <c r="P123" t="e">
        <v>#N/A</v>
      </c>
      <c r="Q123" t="e">
        <v>#N/A</v>
      </c>
      <c r="R123" t="e">
        <v>#N/A</v>
      </c>
      <c r="S123" t="e">
        <v>#N/A</v>
      </c>
      <c r="T123" t="e">
        <v>#N/A</v>
      </c>
      <c r="U123" t="e">
        <v>#N/A</v>
      </c>
    </row>
    <row r="124" spans="1:21" x14ac:dyDescent="0.2">
      <c r="A124" s="45" t="e">
        <v>#N/A</v>
      </c>
      <c r="B124" s="46" t="e">
        <v>#N/A</v>
      </c>
      <c r="C124" s="27" t="e">
        <v>#N/A</v>
      </c>
      <c r="D124" t="e">
        <v>#N/A</v>
      </c>
      <c r="E124" t="e">
        <v>#N/A</v>
      </c>
      <c r="F124" t="e">
        <v>#N/A</v>
      </c>
      <c r="G124" t="e">
        <v>#N/A</v>
      </c>
      <c r="H124" t="e">
        <v>#N/A</v>
      </c>
      <c r="I124" t="e">
        <v>#N/A</v>
      </c>
      <c r="J124" t="e">
        <v>#N/A</v>
      </c>
      <c r="K124" t="e">
        <v>#N/A</v>
      </c>
      <c r="L124" t="e">
        <v>#N/A</v>
      </c>
      <c r="M124" t="e">
        <v>#N/A</v>
      </c>
      <c r="N124" t="e">
        <v>#N/A</v>
      </c>
      <c r="O124" t="e">
        <v>#N/A</v>
      </c>
      <c r="P124" t="e">
        <v>#N/A</v>
      </c>
      <c r="Q124" t="e">
        <v>#N/A</v>
      </c>
      <c r="R124" t="e">
        <v>#N/A</v>
      </c>
      <c r="S124" t="e">
        <v>#N/A</v>
      </c>
      <c r="T124" t="e">
        <v>#N/A</v>
      </c>
      <c r="U124" t="e">
        <v>#N/A</v>
      </c>
    </row>
    <row r="125" spans="1:21" x14ac:dyDescent="0.2">
      <c r="A125" s="45" t="e">
        <v>#N/A</v>
      </c>
      <c r="B125" s="46" t="e">
        <v>#N/A</v>
      </c>
      <c r="C125" s="27" t="e">
        <v>#N/A</v>
      </c>
      <c r="D125" t="e">
        <v>#N/A</v>
      </c>
      <c r="E125" t="e">
        <v>#N/A</v>
      </c>
      <c r="F125" t="e">
        <v>#N/A</v>
      </c>
      <c r="G125" t="e">
        <v>#N/A</v>
      </c>
      <c r="H125" t="e">
        <v>#N/A</v>
      </c>
      <c r="I125" t="e">
        <v>#N/A</v>
      </c>
      <c r="J125" t="e">
        <v>#N/A</v>
      </c>
      <c r="K125" t="e">
        <v>#N/A</v>
      </c>
      <c r="L125" t="e">
        <v>#N/A</v>
      </c>
      <c r="M125" t="e">
        <v>#N/A</v>
      </c>
      <c r="N125" t="e">
        <v>#N/A</v>
      </c>
      <c r="O125" t="e">
        <v>#N/A</v>
      </c>
      <c r="P125" t="e">
        <v>#N/A</v>
      </c>
      <c r="Q125" t="e">
        <v>#N/A</v>
      </c>
      <c r="R125" t="e">
        <v>#N/A</v>
      </c>
      <c r="S125" t="e">
        <v>#N/A</v>
      </c>
      <c r="T125" t="e">
        <v>#N/A</v>
      </c>
      <c r="U125" t="e">
        <v>#N/A</v>
      </c>
    </row>
    <row r="126" spans="1:21" x14ac:dyDescent="0.2">
      <c r="A126" s="45" t="e">
        <v>#N/A</v>
      </c>
      <c r="B126" s="46" t="e">
        <v>#N/A</v>
      </c>
      <c r="C126" s="27" t="e">
        <v>#N/A</v>
      </c>
      <c r="D126" t="e">
        <v>#N/A</v>
      </c>
      <c r="E126" t="e">
        <v>#N/A</v>
      </c>
      <c r="F126" t="e">
        <v>#N/A</v>
      </c>
      <c r="G126" t="e">
        <v>#N/A</v>
      </c>
      <c r="H126" t="e">
        <v>#N/A</v>
      </c>
      <c r="I126" t="e">
        <v>#N/A</v>
      </c>
      <c r="J126" t="e">
        <v>#N/A</v>
      </c>
      <c r="K126" t="e">
        <v>#N/A</v>
      </c>
      <c r="L126" t="e">
        <v>#N/A</v>
      </c>
      <c r="M126" t="e">
        <v>#N/A</v>
      </c>
      <c r="N126" t="e">
        <v>#N/A</v>
      </c>
      <c r="O126" t="e">
        <v>#N/A</v>
      </c>
      <c r="P126" t="e">
        <v>#N/A</v>
      </c>
      <c r="Q126" t="e">
        <v>#N/A</v>
      </c>
      <c r="R126" t="e">
        <v>#N/A</v>
      </c>
      <c r="S126" t="e">
        <v>#N/A</v>
      </c>
      <c r="T126" t="e">
        <v>#N/A</v>
      </c>
      <c r="U126" t="e">
        <v>#N/A</v>
      </c>
    </row>
    <row r="127" spans="1:21" x14ac:dyDescent="0.2">
      <c r="A127" s="45" t="e">
        <v>#N/A</v>
      </c>
      <c r="B127" s="46" t="e">
        <v>#N/A</v>
      </c>
      <c r="C127" s="27" t="e">
        <v>#N/A</v>
      </c>
      <c r="D127" t="e">
        <v>#N/A</v>
      </c>
      <c r="E127" t="e">
        <v>#N/A</v>
      </c>
      <c r="F127" t="e">
        <v>#N/A</v>
      </c>
      <c r="G127" t="e">
        <v>#N/A</v>
      </c>
      <c r="H127" t="e">
        <v>#N/A</v>
      </c>
      <c r="I127" t="e">
        <v>#N/A</v>
      </c>
      <c r="J127" t="e">
        <v>#N/A</v>
      </c>
      <c r="K127" t="e">
        <v>#N/A</v>
      </c>
      <c r="L127" t="e">
        <v>#N/A</v>
      </c>
      <c r="M127" t="e">
        <v>#N/A</v>
      </c>
      <c r="N127" t="e">
        <v>#N/A</v>
      </c>
      <c r="O127" t="e">
        <v>#N/A</v>
      </c>
      <c r="P127" t="e">
        <v>#N/A</v>
      </c>
      <c r="Q127" t="e">
        <v>#N/A</v>
      </c>
      <c r="R127" t="e">
        <v>#N/A</v>
      </c>
      <c r="S127" t="e">
        <v>#N/A</v>
      </c>
      <c r="T127" t="e">
        <v>#N/A</v>
      </c>
      <c r="U127" t="e">
        <v>#N/A</v>
      </c>
    </row>
    <row r="128" spans="1:21" x14ac:dyDescent="0.2">
      <c r="A128" s="45" t="e">
        <v>#N/A</v>
      </c>
      <c r="B128" s="46" t="e">
        <v>#N/A</v>
      </c>
      <c r="C128" s="27" t="e">
        <v>#N/A</v>
      </c>
      <c r="D128" t="e">
        <v>#N/A</v>
      </c>
      <c r="E128" t="e">
        <v>#N/A</v>
      </c>
      <c r="F128" t="e">
        <v>#N/A</v>
      </c>
      <c r="G128" t="e">
        <v>#N/A</v>
      </c>
      <c r="H128" t="e">
        <v>#N/A</v>
      </c>
      <c r="I128" t="e">
        <v>#N/A</v>
      </c>
      <c r="J128" t="e">
        <v>#N/A</v>
      </c>
      <c r="K128" t="e">
        <v>#N/A</v>
      </c>
      <c r="L128" t="e">
        <v>#N/A</v>
      </c>
      <c r="M128" t="e">
        <v>#N/A</v>
      </c>
      <c r="N128" t="e">
        <v>#N/A</v>
      </c>
      <c r="O128" t="e">
        <v>#N/A</v>
      </c>
      <c r="P128" t="e">
        <v>#N/A</v>
      </c>
      <c r="Q128" t="e">
        <v>#N/A</v>
      </c>
      <c r="R128" t="e">
        <v>#N/A</v>
      </c>
      <c r="S128" t="e">
        <v>#N/A</v>
      </c>
      <c r="T128" t="e">
        <v>#N/A</v>
      </c>
      <c r="U128" t="e">
        <v>#N/A</v>
      </c>
    </row>
    <row r="129" spans="1:21" x14ac:dyDescent="0.2">
      <c r="A129" s="45" t="e">
        <v>#N/A</v>
      </c>
      <c r="B129" s="46" t="e">
        <v>#N/A</v>
      </c>
      <c r="C129" s="27" t="e">
        <v>#N/A</v>
      </c>
      <c r="D129" t="e">
        <v>#N/A</v>
      </c>
      <c r="E129" t="e">
        <v>#N/A</v>
      </c>
      <c r="F129" t="e">
        <v>#N/A</v>
      </c>
      <c r="G129" t="e">
        <v>#N/A</v>
      </c>
      <c r="H129" t="e">
        <v>#N/A</v>
      </c>
      <c r="I129" t="e">
        <v>#N/A</v>
      </c>
      <c r="J129" t="e">
        <v>#N/A</v>
      </c>
      <c r="K129" t="e">
        <v>#N/A</v>
      </c>
      <c r="L129" t="e">
        <v>#N/A</v>
      </c>
      <c r="M129" t="e">
        <v>#N/A</v>
      </c>
      <c r="N129" t="e">
        <v>#N/A</v>
      </c>
      <c r="O129" t="e">
        <v>#N/A</v>
      </c>
      <c r="P129" t="e">
        <v>#N/A</v>
      </c>
      <c r="Q129" t="e">
        <v>#N/A</v>
      </c>
      <c r="R129" t="e">
        <v>#N/A</v>
      </c>
      <c r="S129" t="e">
        <v>#N/A</v>
      </c>
      <c r="T129" t="e">
        <v>#N/A</v>
      </c>
      <c r="U129" t="e">
        <v>#N/A</v>
      </c>
    </row>
    <row r="130" spans="1:21" x14ac:dyDescent="0.2">
      <c r="A130" s="45" t="e">
        <v>#N/A</v>
      </c>
      <c r="B130" s="46" t="e">
        <v>#N/A</v>
      </c>
      <c r="C130" s="27" t="e">
        <v>#N/A</v>
      </c>
      <c r="D130" t="e">
        <v>#N/A</v>
      </c>
      <c r="E130" t="e">
        <v>#N/A</v>
      </c>
      <c r="F130" t="e">
        <v>#N/A</v>
      </c>
      <c r="G130" t="e">
        <v>#N/A</v>
      </c>
      <c r="H130" t="e">
        <v>#N/A</v>
      </c>
      <c r="I130" t="e">
        <v>#N/A</v>
      </c>
      <c r="J130" t="e">
        <v>#N/A</v>
      </c>
      <c r="K130" t="e">
        <v>#N/A</v>
      </c>
      <c r="L130" t="e">
        <v>#N/A</v>
      </c>
      <c r="M130" t="e">
        <v>#N/A</v>
      </c>
      <c r="N130" t="e">
        <v>#N/A</v>
      </c>
      <c r="O130" t="e">
        <v>#N/A</v>
      </c>
      <c r="P130" t="e">
        <v>#N/A</v>
      </c>
      <c r="Q130" t="e">
        <v>#N/A</v>
      </c>
      <c r="R130" t="e">
        <v>#N/A</v>
      </c>
      <c r="S130" t="e">
        <v>#N/A</v>
      </c>
      <c r="T130" t="e">
        <v>#N/A</v>
      </c>
      <c r="U130" t="e">
        <v>#N/A</v>
      </c>
    </row>
    <row r="131" spans="1:21" x14ac:dyDescent="0.2">
      <c r="A131" s="45" t="e">
        <v>#N/A</v>
      </c>
      <c r="B131" s="46" t="e">
        <v>#N/A</v>
      </c>
      <c r="C131" s="27" t="e">
        <v>#N/A</v>
      </c>
      <c r="D131" t="e">
        <v>#N/A</v>
      </c>
      <c r="E131" t="e">
        <v>#N/A</v>
      </c>
      <c r="F131" t="e">
        <v>#N/A</v>
      </c>
      <c r="G131" t="e">
        <v>#N/A</v>
      </c>
      <c r="H131" t="e">
        <v>#N/A</v>
      </c>
      <c r="I131" t="e">
        <v>#N/A</v>
      </c>
      <c r="J131" t="e">
        <v>#N/A</v>
      </c>
      <c r="K131" t="e">
        <v>#N/A</v>
      </c>
      <c r="L131" t="e">
        <v>#N/A</v>
      </c>
      <c r="M131" t="e">
        <v>#N/A</v>
      </c>
      <c r="N131" t="e">
        <v>#N/A</v>
      </c>
      <c r="O131" t="e">
        <v>#N/A</v>
      </c>
      <c r="P131" t="e">
        <v>#N/A</v>
      </c>
      <c r="Q131" t="e">
        <v>#N/A</v>
      </c>
      <c r="R131" t="e">
        <v>#N/A</v>
      </c>
      <c r="S131" t="e">
        <v>#N/A</v>
      </c>
      <c r="T131" t="e">
        <v>#N/A</v>
      </c>
      <c r="U131" t="e">
        <v>#N/A</v>
      </c>
    </row>
    <row r="132" spans="1:21" x14ac:dyDescent="0.2">
      <c r="A132" s="45" t="e">
        <v>#N/A</v>
      </c>
      <c r="B132" s="46" t="e">
        <v>#N/A</v>
      </c>
      <c r="C132" s="27" t="e">
        <v>#N/A</v>
      </c>
      <c r="D132" t="e">
        <v>#N/A</v>
      </c>
      <c r="E132" t="e">
        <v>#N/A</v>
      </c>
      <c r="F132" t="e">
        <v>#N/A</v>
      </c>
      <c r="G132" t="e">
        <v>#N/A</v>
      </c>
      <c r="H132" t="e">
        <v>#N/A</v>
      </c>
      <c r="I132" t="e">
        <v>#N/A</v>
      </c>
      <c r="J132" t="e">
        <v>#N/A</v>
      </c>
      <c r="K132" t="e">
        <v>#N/A</v>
      </c>
      <c r="L132" t="e">
        <v>#N/A</v>
      </c>
      <c r="M132" t="e">
        <v>#N/A</v>
      </c>
      <c r="N132" t="e">
        <v>#N/A</v>
      </c>
      <c r="O132" t="e">
        <v>#N/A</v>
      </c>
      <c r="P132" t="e">
        <v>#N/A</v>
      </c>
      <c r="Q132" t="e">
        <v>#N/A</v>
      </c>
      <c r="R132" t="e">
        <v>#N/A</v>
      </c>
      <c r="S132" t="e">
        <v>#N/A</v>
      </c>
      <c r="T132" t="e">
        <v>#N/A</v>
      </c>
      <c r="U132" t="e">
        <v>#N/A</v>
      </c>
    </row>
    <row r="133" spans="1:21" x14ac:dyDescent="0.2">
      <c r="A133" s="45" t="e">
        <v>#N/A</v>
      </c>
      <c r="B133" s="46" t="e">
        <v>#N/A</v>
      </c>
      <c r="C133" s="27" t="e">
        <v>#N/A</v>
      </c>
      <c r="D133" t="e">
        <v>#N/A</v>
      </c>
      <c r="E133" t="e">
        <v>#N/A</v>
      </c>
      <c r="F133" t="e">
        <v>#N/A</v>
      </c>
      <c r="G133" t="e">
        <v>#N/A</v>
      </c>
      <c r="H133" t="e">
        <v>#N/A</v>
      </c>
      <c r="I133" t="e">
        <v>#N/A</v>
      </c>
      <c r="J133" t="e">
        <v>#N/A</v>
      </c>
      <c r="K133" t="e">
        <v>#N/A</v>
      </c>
      <c r="L133" t="e">
        <v>#N/A</v>
      </c>
      <c r="M133" t="e">
        <v>#N/A</v>
      </c>
      <c r="N133" t="e">
        <v>#N/A</v>
      </c>
      <c r="O133" t="e">
        <v>#N/A</v>
      </c>
      <c r="P133" t="e">
        <v>#N/A</v>
      </c>
      <c r="Q133" t="e">
        <v>#N/A</v>
      </c>
      <c r="R133" t="e">
        <v>#N/A</v>
      </c>
      <c r="S133" t="e">
        <v>#N/A</v>
      </c>
      <c r="T133" t="e">
        <v>#N/A</v>
      </c>
      <c r="U133" t="e">
        <v>#N/A</v>
      </c>
    </row>
    <row r="134" spans="1:21" x14ac:dyDescent="0.2">
      <c r="A134" s="45" t="e">
        <v>#N/A</v>
      </c>
      <c r="B134" s="46" t="e">
        <v>#N/A</v>
      </c>
      <c r="C134" s="27" t="e">
        <v>#N/A</v>
      </c>
      <c r="D134" t="e">
        <v>#N/A</v>
      </c>
      <c r="E134" t="e">
        <v>#N/A</v>
      </c>
      <c r="F134" t="e">
        <v>#N/A</v>
      </c>
      <c r="G134" t="e">
        <v>#N/A</v>
      </c>
      <c r="H134" t="e">
        <v>#N/A</v>
      </c>
      <c r="I134" t="e">
        <v>#N/A</v>
      </c>
      <c r="J134" t="e">
        <v>#N/A</v>
      </c>
      <c r="K134" t="e">
        <v>#N/A</v>
      </c>
      <c r="L134" t="e">
        <v>#N/A</v>
      </c>
      <c r="M134" t="e">
        <v>#N/A</v>
      </c>
      <c r="N134" t="e">
        <v>#N/A</v>
      </c>
      <c r="O134" t="e">
        <v>#N/A</v>
      </c>
      <c r="P134" t="e">
        <v>#N/A</v>
      </c>
      <c r="Q134" t="e">
        <v>#N/A</v>
      </c>
      <c r="R134" t="e">
        <v>#N/A</v>
      </c>
      <c r="S134" t="e">
        <v>#N/A</v>
      </c>
      <c r="T134" t="e">
        <v>#N/A</v>
      </c>
      <c r="U134" t="e">
        <v>#N/A</v>
      </c>
    </row>
    <row r="135" spans="1:21" x14ac:dyDescent="0.2">
      <c r="A135" s="45" t="e">
        <v>#N/A</v>
      </c>
      <c r="B135" s="46" t="e">
        <v>#N/A</v>
      </c>
      <c r="C135" s="27" t="e">
        <v>#N/A</v>
      </c>
      <c r="D135" t="e">
        <v>#N/A</v>
      </c>
      <c r="E135" t="e">
        <v>#N/A</v>
      </c>
      <c r="F135" t="e">
        <v>#N/A</v>
      </c>
      <c r="G135" t="e">
        <v>#N/A</v>
      </c>
      <c r="H135" t="e">
        <v>#N/A</v>
      </c>
      <c r="I135" t="e">
        <v>#N/A</v>
      </c>
      <c r="J135" t="e">
        <v>#N/A</v>
      </c>
      <c r="K135" t="e">
        <v>#N/A</v>
      </c>
      <c r="L135" t="e">
        <v>#N/A</v>
      </c>
      <c r="M135" t="e">
        <v>#N/A</v>
      </c>
      <c r="N135" t="e">
        <v>#N/A</v>
      </c>
      <c r="O135" t="e">
        <v>#N/A</v>
      </c>
      <c r="P135" t="e">
        <v>#N/A</v>
      </c>
      <c r="Q135" t="e">
        <v>#N/A</v>
      </c>
      <c r="R135" t="e">
        <v>#N/A</v>
      </c>
      <c r="S135" t="e">
        <v>#N/A</v>
      </c>
      <c r="T135" t="e">
        <v>#N/A</v>
      </c>
      <c r="U135" t="e">
        <v>#N/A</v>
      </c>
    </row>
    <row r="136" spans="1:21" x14ac:dyDescent="0.2">
      <c r="A136" s="45" t="e">
        <v>#N/A</v>
      </c>
      <c r="B136" s="46" t="e">
        <v>#N/A</v>
      </c>
      <c r="C136" s="27" t="e">
        <v>#N/A</v>
      </c>
      <c r="D136" t="e">
        <v>#N/A</v>
      </c>
      <c r="E136" t="e">
        <v>#N/A</v>
      </c>
      <c r="F136" t="e">
        <v>#N/A</v>
      </c>
      <c r="G136" t="e">
        <v>#N/A</v>
      </c>
      <c r="H136" t="e">
        <v>#N/A</v>
      </c>
      <c r="I136" t="e">
        <v>#N/A</v>
      </c>
      <c r="J136" t="e">
        <v>#N/A</v>
      </c>
      <c r="K136" t="e">
        <v>#N/A</v>
      </c>
      <c r="L136" t="e">
        <v>#N/A</v>
      </c>
      <c r="M136" t="e">
        <v>#N/A</v>
      </c>
      <c r="N136" t="e">
        <v>#N/A</v>
      </c>
      <c r="O136" t="e">
        <v>#N/A</v>
      </c>
      <c r="P136" t="e">
        <v>#N/A</v>
      </c>
      <c r="Q136" t="e">
        <v>#N/A</v>
      </c>
      <c r="R136" t="e">
        <v>#N/A</v>
      </c>
      <c r="S136" t="e">
        <v>#N/A</v>
      </c>
      <c r="T136" t="e">
        <v>#N/A</v>
      </c>
      <c r="U136" t="e">
        <v>#N/A</v>
      </c>
    </row>
    <row r="137" spans="1:21" x14ac:dyDescent="0.2">
      <c r="A137" s="45" t="e">
        <v>#N/A</v>
      </c>
      <c r="B137" s="46" t="e">
        <v>#N/A</v>
      </c>
      <c r="C137" s="27" t="e">
        <v>#N/A</v>
      </c>
      <c r="D137" t="e">
        <v>#N/A</v>
      </c>
      <c r="E137" t="e">
        <v>#N/A</v>
      </c>
      <c r="F137" t="e">
        <v>#N/A</v>
      </c>
      <c r="G137" t="e">
        <v>#N/A</v>
      </c>
      <c r="H137" t="e">
        <v>#N/A</v>
      </c>
      <c r="I137" t="e">
        <v>#N/A</v>
      </c>
      <c r="J137" t="e">
        <v>#N/A</v>
      </c>
      <c r="K137" t="e">
        <v>#N/A</v>
      </c>
      <c r="L137" t="e">
        <v>#N/A</v>
      </c>
      <c r="M137" t="e">
        <v>#N/A</v>
      </c>
      <c r="N137" t="e">
        <v>#N/A</v>
      </c>
      <c r="O137" t="e">
        <v>#N/A</v>
      </c>
      <c r="P137" t="e">
        <v>#N/A</v>
      </c>
      <c r="Q137" t="e">
        <v>#N/A</v>
      </c>
      <c r="R137" t="e">
        <v>#N/A</v>
      </c>
      <c r="S137" t="e">
        <v>#N/A</v>
      </c>
      <c r="T137" t="e">
        <v>#N/A</v>
      </c>
      <c r="U137" t="e">
        <v>#N/A</v>
      </c>
    </row>
    <row r="138" spans="1:21" x14ac:dyDescent="0.2">
      <c r="A138" s="45" t="e">
        <v>#N/A</v>
      </c>
      <c r="B138" s="46" t="e">
        <v>#N/A</v>
      </c>
      <c r="C138" s="27" t="e">
        <v>#N/A</v>
      </c>
      <c r="D138" t="e">
        <v>#N/A</v>
      </c>
      <c r="E138" t="e">
        <v>#N/A</v>
      </c>
      <c r="F138" t="e">
        <v>#N/A</v>
      </c>
      <c r="G138" t="e">
        <v>#N/A</v>
      </c>
      <c r="H138" t="e">
        <v>#N/A</v>
      </c>
      <c r="I138" t="e">
        <v>#N/A</v>
      </c>
      <c r="J138" t="e">
        <v>#N/A</v>
      </c>
      <c r="K138" t="e">
        <v>#N/A</v>
      </c>
      <c r="L138" t="e">
        <v>#N/A</v>
      </c>
      <c r="M138" t="e">
        <v>#N/A</v>
      </c>
      <c r="N138" t="e">
        <v>#N/A</v>
      </c>
      <c r="O138" t="e">
        <v>#N/A</v>
      </c>
      <c r="P138" t="e">
        <v>#N/A</v>
      </c>
      <c r="Q138" t="e">
        <v>#N/A</v>
      </c>
      <c r="R138" t="e">
        <v>#N/A</v>
      </c>
      <c r="S138" t="e">
        <v>#N/A</v>
      </c>
      <c r="T138" t="e">
        <v>#N/A</v>
      </c>
      <c r="U138" t="e">
        <v>#N/A</v>
      </c>
    </row>
    <row r="139" spans="1:21" x14ac:dyDescent="0.2">
      <c r="A139" s="45" t="e">
        <v>#N/A</v>
      </c>
      <c r="B139" s="46" t="e">
        <v>#N/A</v>
      </c>
      <c r="C139" s="27" t="e">
        <v>#N/A</v>
      </c>
      <c r="D139" t="e">
        <v>#N/A</v>
      </c>
      <c r="E139" t="e">
        <v>#N/A</v>
      </c>
      <c r="F139" t="e">
        <v>#N/A</v>
      </c>
      <c r="G139" t="e">
        <v>#N/A</v>
      </c>
      <c r="H139" t="e">
        <v>#N/A</v>
      </c>
      <c r="I139" t="e">
        <v>#N/A</v>
      </c>
      <c r="J139" t="e">
        <v>#N/A</v>
      </c>
      <c r="K139" t="e">
        <v>#N/A</v>
      </c>
      <c r="L139" t="e">
        <v>#N/A</v>
      </c>
      <c r="M139" t="e">
        <v>#N/A</v>
      </c>
      <c r="N139" t="e">
        <v>#N/A</v>
      </c>
      <c r="O139" t="e">
        <v>#N/A</v>
      </c>
      <c r="P139" t="e">
        <v>#N/A</v>
      </c>
      <c r="Q139" t="e">
        <v>#N/A</v>
      </c>
      <c r="R139" t="e">
        <v>#N/A</v>
      </c>
      <c r="S139" t="e">
        <v>#N/A</v>
      </c>
      <c r="T139" t="e">
        <v>#N/A</v>
      </c>
      <c r="U139" t="e">
        <v>#N/A</v>
      </c>
    </row>
    <row r="140" spans="1:21" x14ac:dyDescent="0.2">
      <c r="A140" s="45" t="e">
        <v>#N/A</v>
      </c>
      <c r="B140" s="46" t="e">
        <v>#N/A</v>
      </c>
      <c r="C140" s="27" t="e">
        <v>#N/A</v>
      </c>
      <c r="D140" t="e">
        <v>#N/A</v>
      </c>
      <c r="E140" t="e">
        <v>#N/A</v>
      </c>
      <c r="F140" t="e">
        <v>#N/A</v>
      </c>
      <c r="G140" t="e">
        <v>#N/A</v>
      </c>
      <c r="H140" t="e">
        <v>#N/A</v>
      </c>
      <c r="I140" t="e">
        <v>#N/A</v>
      </c>
      <c r="J140" t="e">
        <v>#N/A</v>
      </c>
      <c r="K140" t="e">
        <v>#N/A</v>
      </c>
      <c r="L140" t="e">
        <v>#N/A</v>
      </c>
      <c r="M140" t="e">
        <v>#N/A</v>
      </c>
      <c r="N140" t="e">
        <v>#N/A</v>
      </c>
      <c r="O140" t="e">
        <v>#N/A</v>
      </c>
      <c r="P140" t="e">
        <v>#N/A</v>
      </c>
      <c r="Q140" t="e">
        <v>#N/A</v>
      </c>
      <c r="R140" t="e">
        <v>#N/A</v>
      </c>
      <c r="S140" t="e">
        <v>#N/A</v>
      </c>
      <c r="T140" t="e">
        <v>#N/A</v>
      </c>
      <c r="U140" t="e">
        <v>#N/A</v>
      </c>
    </row>
    <row r="141" spans="1:21" x14ac:dyDescent="0.2">
      <c r="A141" s="45" t="e">
        <v>#N/A</v>
      </c>
      <c r="B141" s="46" t="e">
        <v>#N/A</v>
      </c>
      <c r="C141" s="27" t="e">
        <v>#N/A</v>
      </c>
      <c r="D141" t="e">
        <v>#N/A</v>
      </c>
      <c r="E141" t="e">
        <v>#N/A</v>
      </c>
      <c r="F141" t="e">
        <v>#N/A</v>
      </c>
      <c r="G141" t="e">
        <v>#N/A</v>
      </c>
      <c r="H141" t="e">
        <v>#N/A</v>
      </c>
      <c r="I141" t="e">
        <v>#N/A</v>
      </c>
      <c r="J141" t="e">
        <v>#N/A</v>
      </c>
      <c r="K141" t="e">
        <v>#N/A</v>
      </c>
      <c r="L141" t="e">
        <v>#N/A</v>
      </c>
      <c r="M141" t="e">
        <v>#N/A</v>
      </c>
      <c r="N141" t="e">
        <v>#N/A</v>
      </c>
      <c r="O141" t="e">
        <v>#N/A</v>
      </c>
      <c r="P141" t="e">
        <v>#N/A</v>
      </c>
      <c r="Q141" t="e">
        <v>#N/A</v>
      </c>
      <c r="R141" t="e">
        <v>#N/A</v>
      </c>
      <c r="S141" t="e">
        <v>#N/A</v>
      </c>
      <c r="T141" t="e">
        <v>#N/A</v>
      </c>
      <c r="U141" t="e">
        <v>#N/A</v>
      </c>
    </row>
    <row r="142" spans="1:21" x14ac:dyDescent="0.2">
      <c r="A142" s="45" t="e">
        <v>#N/A</v>
      </c>
      <c r="B142" s="46" t="e">
        <v>#N/A</v>
      </c>
      <c r="C142" s="27" t="e">
        <v>#N/A</v>
      </c>
      <c r="D142" t="e">
        <v>#N/A</v>
      </c>
      <c r="E142" t="e">
        <v>#N/A</v>
      </c>
      <c r="F142" t="e">
        <v>#N/A</v>
      </c>
      <c r="G142" t="e">
        <v>#N/A</v>
      </c>
      <c r="H142" t="e">
        <v>#N/A</v>
      </c>
      <c r="I142" t="e">
        <v>#N/A</v>
      </c>
      <c r="J142" t="e">
        <v>#N/A</v>
      </c>
      <c r="K142" t="e">
        <v>#N/A</v>
      </c>
      <c r="L142" t="e">
        <v>#N/A</v>
      </c>
      <c r="M142" t="e">
        <v>#N/A</v>
      </c>
      <c r="N142" t="e">
        <v>#N/A</v>
      </c>
      <c r="O142" t="e">
        <v>#N/A</v>
      </c>
      <c r="P142" t="e">
        <v>#N/A</v>
      </c>
      <c r="Q142" t="e">
        <v>#N/A</v>
      </c>
      <c r="R142" t="e">
        <v>#N/A</v>
      </c>
      <c r="S142" t="e">
        <v>#N/A</v>
      </c>
      <c r="T142" t="e">
        <v>#N/A</v>
      </c>
      <c r="U142" t="e">
        <v>#N/A</v>
      </c>
    </row>
    <row r="143" spans="1:21" x14ac:dyDescent="0.2">
      <c r="A143" s="45" t="e">
        <v>#N/A</v>
      </c>
      <c r="B143" s="46" t="e">
        <v>#N/A</v>
      </c>
      <c r="C143" s="27" t="e">
        <v>#N/A</v>
      </c>
      <c r="D143" t="e">
        <v>#N/A</v>
      </c>
      <c r="E143" t="e">
        <v>#N/A</v>
      </c>
      <c r="F143" t="e">
        <v>#N/A</v>
      </c>
      <c r="G143" t="e">
        <v>#N/A</v>
      </c>
      <c r="H143" t="e">
        <v>#N/A</v>
      </c>
      <c r="I143" t="e">
        <v>#N/A</v>
      </c>
      <c r="J143" t="e">
        <v>#N/A</v>
      </c>
      <c r="K143" t="e">
        <v>#N/A</v>
      </c>
      <c r="L143" t="e">
        <v>#N/A</v>
      </c>
      <c r="M143" t="e">
        <v>#N/A</v>
      </c>
      <c r="N143" t="e">
        <v>#N/A</v>
      </c>
      <c r="O143" t="e">
        <v>#N/A</v>
      </c>
      <c r="P143" t="e">
        <v>#N/A</v>
      </c>
      <c r="Q143" t="e">
        <v>#N/A</v>
      </c>
      <c r="R143" t="e">
        <v>#N/A</v>
      </c>
      <c r="S143" t="e">
        <v>#N/A</v>
      </c>
      <c r="T143" t="e">
        <v>#N/A</v>
      </c>
      <c r="U143" t="e">
        <v>#N/A</v>
      </c>
    </row>
    <row r="144" spans="1:21" x14ac:dyDescent="0.2">
      <c r="A144" s="45" t="e">
        <v>#N/A</v>
      </c>
      <c r="B144" s="46" t="e">
        <v>#N/A</v>
      </c>
      <c r="C144" s="27" t="e">
        <v>#N/A</v>
      </c>
      <c r="D144" t="e">
        <v>#N/A</v>
      </c>
      <c r="E144" t="e">
        <v>#N/A</v>
      </c>
      <c r="F144" t="e">
        <v>#N/A</v>
      </c>
      <c r="G144" t="e">
        <v>#N/A</v>
      </c>
      <c r="H144" t="e">
        <v>#N/A</v>
      </c>
      <c r="I144" t="e">
        <v>#N/A</v>
      </c>
      <c r="J144" t="e">
        <v>#N/A</v>
      </c>
      <c r="K144" t="e">
        <v>#N/A</v>
      </c>
      <c r="L144" t="e">
        <v>#N/A</v>
      </c>
      <c r="M144" t="e">
        <v>#N/A</v>
      </c>
      <c r="N144" t="e">
        <v>#N/A</v>
      </c>
      <c r="O144" t="e">
        <v>#N/A</v>
      </c>
      <c r="P144" t="e">
        <v>#N/A</v>
      </c>
      <c r="Q144" t="e">
        <v>#N/A</v>
      </c>
      <c r="R144" t="e">
        <v>#N/A</v>
      </c>
      <c r="S144" t="e">
        <v>#N/A</v>
      </c>
      <c r="T144" t="e">
        <v>#N/A</v>
      </c>
      <c r="U144" t="e">
        <v>#N/A</v>
      </c>
    </row>
    <row r="145" spans="1:21" x14ac:dyDescent="0.2">
      <c r="A145" s="45" t="e">
        <v>#N/A</v>
      </c>
      <c r="B145" s="46" t="e">
        <v>#N/A</v>
      </c>
      <c r="C145" s="27" t="e">
        <v>#N/A</v>
      </c>
      <c r="D145" t="e">
        <v>#N/A</v>
      </c>
      <c r="E145" t="e">
        <v>#N/A</v>
      </c>
      <c r="F145" t="e">
        <v>#N/A</v>
      </c>
      <c r="G145" t="e">
        <v>#N/A</v>
      </c>
      <c r="H145" t="e">
        <v>#N/A</v>
      </c>
      <c r="I145" t="e">
        <v>#N/A</v>
      </c>
      <c r="J145" t="e">
        <v>#N/A</v>
      </c>
      <c r="K145" t="e">
        <v>#N/A</v>
      </c>
      <c r="L145" t="e">
        <v>#N/A</v>
      </c>
      <c r="M145" t="e">
        <v>#N/A</v>
      </c>
      <c r="N145" t="e">
        <v>#N/A</v>
      </c>
      <c r="O145" t="e">
        <v>#N/A</v>
      </c>
      <c r="P145" t="e">
        <v>#N/A</v>
      </c>
      <c r="Q145" t="e">
        <v>#N/A</v>
      </c>
      <c r="R145" t="e">
        <v>#N/A</v>
      </c>
      <c r="S145" t="e">
        <v>#N/A</v>
      </c>
      <c r="T145" t="e">
        <v>#N/A</v>
      </c>
      <c r="U145" t="e">
        <v>#N/A</v>
      </c>
    </row>
    <row r="146" spans="1:21" x14ac:dyDescent="0.2">
      <c r="A146" s="45" t="e">
        <v>#N/A</v>
      </c>
      <c r="B146" s="46" t="e">
        <v>#N/A</v>
      </c>
      <c r="C146" s="27" t="e">
        <v>#N/A</v>
      </c>
      <c r="D146" t="e">
        <v>#N/A</v>
      </c>
      <c r="E146" t="e">
        <v>#N/A</v>
      </c>
      <c r="F146" t="e">
        <v>#N/A</v>
      </c>
      <c r="G146" t="e">
        <v>#N/A</v>
      </c>
      <c r="H146" t="e">
        <v>#N/A</v>
      </c>
      <c r="I146" t="e">
        <v>#N/A</v>
      </c>
      <c r="J146" t="e">
        <v>#N/A</v>
      </c>
      <c r="K146" t="e">
        <v>#N/A</v>
      </c>
      <c r="L146" t="e">
        <v>#N/A</v>
      </c>
      <c r="M146" t="e">
        <v>#N/A</v>
      </c>
      <c r="N146" t="e">
        <v>#N/A</v>
      </c>
      <c r="O146" t="e">
        <v>#N/A</v>
      </c>
      <c r="P146" t="e">
        <v>#N/A</v>
      </c>
      <c r="Q146" t="e">
        <v>#N/A</v>
      </c>
      <c r="R146" t="e">
        <v>#N/A</v>
      </c>
      <c r="S146" t="e">
        <v>#N/A</v>
      </c>
      <c r="T146" t="e">
        <v>#N/A</v>
      </c>
      <c r="U146" t="e">
        <v>#N/A</v>
      </c>
    </row>
    <row r="147" spans="1:21" x14ac:dyDescent="0.2">
      <c r="A147" s="45" t="e">
        <v>#N/A</v>
      </c>
      <c r="B147" s="46" t="e">
        <v>#N/A</v>
      </c>
      <c r="C147" s="27" t="e">
        <v>#N/A</v>
      </c>
      <c r="D147" t="e">
        <v>#N/A</v>
      </c>
      <c r="E147" t="e">
        <v>#N/A</v>
      </c>
      <c r="F147" t="e">
        <v>#N/A</v>
      </c>
      <c r="G147" t="e">
        <v>#N/A</v>
      </c>
      <c r="H147" t="e">
        <v>#N/A</v>
      </c>
      <c r="I147" t="e">
        <v>#N/A</v>
      </c>
      <c r="J147" t="e">
        <v>#N/A</v>
      </c>
      <c r="K147" t="e">
        <v>#N/A</v>
      </c>
      <c r="L147" t="e">
        <v>#N/A</v>
      </c>
      <c r="M147" t="e">
        <v>#N/A</v>
      </c>
      <c r="N147" t="e">
        <v>#N/A</v>
      </c>
      <c r="O147" t="e">
        <v>#N/A</v>
      </c>
      <c r="P147" t="e">
        <v>#N/A</v>
      </c>
      <c r="Q147" t="e">
        <v>#N/A</v>
      </c>
      <c r="R147" t="e">
        <v>#N/A</v>
      </c>
      <c r="S147" t="e">
        <v>#N/A</v>
      </c>
      <c r="T147" t="e">
        <v>#N/A</v>
      </c>
      <c r="U147" t="e">
        <v>#N/A</v>
      </c>
    </row>
    <row r="148" spans="1:21" x14ac:dyDescent="0.2">
      <c r="A148" s="45" t="e">
        <v>#N/A</v>
      </c>
      <c r="B148" s="46" t="e">
        <v>#N/A</v>
      </c>
      <c r="C148" s="27" t="e">
        <v>#N/A</v>
      </c>
      <c r="D148" t="e">
        <v>#N/A</v>
      </c>
      <c r="E148" t="e">
        <v>#N/A</v>
      </c>
      <c r="F148" t="e">
        <v>#N/A</v>
      </c>
      <c r="G148" t="e">
        <v>#N/A</v>
      </c>
      <c r="H148" t="e">
        <v>#N/A</v>
      </c>
      <c r="I148" t="e">
        <v>#N/A</v>
      </c>
      <c r="J148" t="e">
        <v>#N/A</v>
      </c>
      <c r="K148" t="e">
        <v>#N/A</v>
      </c>
      <c r="L148" t="e">
        <v>#N/A</v>
      </c>
      <c r="M148" t="e">
        <v>#N/A</v>
      </c>
      <c r="N148" t="e">
        <v>#N/A</v>
      </c>
      <c r="O148" t="e">
        <v>#N/A</v>
      </c>
      <c r="P148" t="e">
        <v>#N/A</v>
      </c>
      <c r="Q148" t="e">
        <v>#N/A</v>
      </c>
      <c r="R148" t="e">
        <v>#N/A</v>
      </c>
      <c r="S148" t="e">
        <v>#N/A</v>
      </c>
      <c r="T148" t="e">
        <v>#N/A</v>
      </c>
      <c r="U148" t="e">
        <v>#N/A</v>
      </c>
    </row>
    <row r="149" spans="1:21" x14ac:dyDescent="0.2">
      <c r="A149" s="45" t="e">
        <v>#N/A</v>
      </c>
      <c r="B149" s="46" t="e">
        <v>#N/A</v>
      </c>
      <c r="C149" s="27" t="e">
        <v>#N/A</v>
      </c>
      <c r="D149" t="e">
        <v>#N/A</v>
      </c>
      <c r="E149" t="e">
        <v>#N/A</v>
      </c>
      <c r="F149" t="e">
        <v>#N/A</v>
      </c>
      <c r="G149" t="e">
        <v>#N/A</v>
      </c>
      <c r="H149" t="e">
        <v>#N/A</v>
      </c>
      <c r="I149" t="e">
        <v>#N/A</v>
      </c>
      <c r="J149" t="e">
        <v>#N/A</v>
      </c>
      <c r="K149" t="e">
        <v>#N/A</v>
      </c>
      <c r="L149" t="e">
        <v>#N/A</v>
      </c>
      <c r="M149" t="e">
        <v>#N/A</v>
      </c>
      <c r="N149" t="e">
        <v>#N/A</v>
      </c>
      <c r="O149" t="e">
        <v>#N/A</v>
      </c>
      <c r="P149" t="e">
        <v>#N/A</v>
      </c>
      <c r="Q149" t="e">
        <v>#N/A</v>
      </c>
      <c r="R149" t="e">
        <v>#N/A</v>
      </c>
      <c r="S149" t="e">
        <v>#N/A</v>
      </c>
      <c r="T149" t="e">
        <v>#N/A</v>
      </c>
      <c r="U149" t="e">
        <v>#N/A</v>
      </c>
    </row>
    <row r="150" spans="1:21" x14ac:dyDescent="0.2">
      <c r="A150" s="45" t="e">
        <v>#N/A</v>
      </c>
      <c r="B150" s="46" t="e">
        <v>#N/A</v>
      </c>
      <c r="C150" s="27" t="e">
        <v>#N/A</v>
      </c>
      <c r="D150" t="e">
        <v>#N/A</v>
      </c>
      <c r="E150" t="e">
        <v>#N/A</v>
      </c>
      <c r="F150" t="e">
        <v>#N/A</v>
      </c>
      <c r="G150" t="e">
        <v>#N/A</v>
      </c>
      <c r="H150" t="e">
        <v>#N/A</v>
      </c>
      <c r="I150" t="e">
        <v>#N/A</v>
      </c>
      <c r="J150" t="e">
        <v>#N/A</v>
      </c>
      <c r="K150" t="e">
        <v>#N/A</v>
      </c>
      <c r="L150" t="e">
        <v>#N/A</v>
      </c>
      <c r="M150" t="e">
        <v>#N/A</v>
      </c>
      <c r="N150" t="e">
        <v>#N/A</v>
      </c>
      <c r="O150" t="e">
        <v>#N/A</v>
      </c>
      <c r="P150" t="e">
        <v>#N/A</v>
      </c>
      <c r="Q150" t="e">
        <v>#N/A</v>
      </c>
      <c r="R150" t="e">
        <v>#N/A</v>
      </c>
      <c r="S150" t="e">
        <v>#N/A</v>
      </c>
      <c r="T150" t="e">
        <v>#N/A</v>
      </c>
      <c r="U150" t="e">
        <v>#N/A</v>
      </c>
    </row>
    <row r="151" spans="1:21" x14ac:dyDescent="0.2">
      <c r="A151" s="45" t="e">
        <v>#N/A</v>
      </c>
      <c r="B151" s="46" t="e">
        <v>#N/A</v>
      </c>
      <c r="C151" s="27" t="e">
        <v>#N/A</v>
      </c>
      <c r="D151" t="e">
        <v>#N/A</v>
      </c>
      <c r="E151" t="e">
        <v>#N/A</v>
      </c>
      <c r="F151" t="e">
        <v>#N/A</v>
      </c>
      <c r="G151" t="e">
        <v>#N/A</v>
      </c>
      <c r="H151" t="e">
        <v>#N/A</v>
      </c>
      <c r="I151" t="e">
        <v>#N/A</v>
      </c>
      <c r="J151" t="e">
        <v>#N/A</v>
      </c>
      <c r="K151" t="e">
        <v>#N/A</v>
      </c>
      <c r="L151" t="e">
        <v>#N/A</v>
      </c>
      <c r="M151" t="e">
        <v>#N/A</v>
      </c>
      <c r="N151" t="e">
        <v>#N/A</v>
      </c>
      <c r="O151" t="e">
        <v>#N/A</v>
      </c>
      <c r="P151" t="e">
        <v>#N/A</v>
      </c>
      <c r="Q151" t="e">
        <v>#N/A</v>
      </c>
      <c r="R151" t="e">
        <v>#N/A</v>
      </c>
      <c r="S151" t="e">
        <v>#N/A</v>
      </c>
      <c r="T151" t="e">
        <v>#N/A</v>
      </c>
      <c r="U151" t="e">
        <v>#N/A</v>
      </c>
    </row>
    <row r="152" spans="1:21" x14ac:dyDescent="0.2">
      <c r="A152" s="45" t="e">
        <v>#N/A</v>
      </c>
      <c r="B152" s="46" t="e">
        <v>#N/A</v>
      </c>
      <c r="C152" s="27" t="e">
        <v>#N/A</v>
      </c>
      <c r="D152" t="e">
        <v>#N/A</v>
      </c>
      <c r="E152" t="e">
        <v>#N/A</v>
      </c>
      <c r="F152" t="e">
        <v>#N/A</v>
      </c>
      <c r="G152" t="e">
        <v>#N/A</v>
      </c>
      <c r="H152" t="e">
        <v>#N/A</v>
      </c>
      <c r="I152" t="e">
        <v>#N/A</v>
      </c>
      <c r="J152" t="e">
        <v>#N/A</v>
      </c>
      <c r="K152" t="e">
        <v>#N/A</v>
      </c>
      <c r="L152" t="e">
        <v>#N/A</v>
      </c>
      <c r="M152" t="e">
        <v>#N/A</v>
      </c>
      <c r="N152" t="e">
        <v>#N/A</v>
      </c>
      <c r="O152" t="e">
        <v>#N/A</v>
      </c>
      <c r="P152" t="e">
        <v>#N/A</v>
      </c>
      <c r="Q152" t="e">
        <v>#N/A</v>
      </c>
      <c r="R152" t="e">
        <v>#N/A</v>
      </c>
      <c r="S152" t="e">
        <v>#N/A</v>
      </c>
      <c r="T152" t="e">
        <v>#N/A</v>
      </c>
      <c r="U152" t="e">
        <v>#N/A</v>
      </c>
    </row>
    <row r="153" spans="1:21" x14ac:dyDescent="0.2">
      <c r="A153" s="45" t="e">
        <v>#N/A</v>
      </c>
      <c r="B153" s="46" t="e">
        <v>#N/A</v>
      </c>
      <c r="C153" s="27" t="e">
        <v>#N/A</v>
      </c>
      <c r="D153" t="e">
        <v>#N/A</v>
      </c>
      <c r="E153" t="e">
        <v>#N/A</v>
      </c>
      <c r="F153" t="e">
        <v>#N/A</v>
      </c>
      <c r="G153" t="e">
        <v>#N/A</v>
      </c>
      <c r="H153" t="e">
        <v>#N/A</v>
      </c>
      <c r="I153" t="e">
        <v>#N/A</v>
      </c>
      <c r="J153" t="e">
        <v>#N/A</v>
      </c>
      <c r="K153" t="e">
        <v>#N/A</v>
      </c>
      <c r="L153" t="e">
        <v>#N/A</v>
      </c>
      <c r="M153" t="e">
        <v>#N/A</v>
      </c>
      <c r="N153" t="e">
        <v>#N/A</v>
      </c>
      <c r="O153" t="e">
        <v>#N/A</v>
      </c>
      <c r="P153" t="e">
        <v>#N/A</v>
      </c>
      <c r="Q153" t="e">
        <v>#N/A</v>
      </c>
      <c r="R153" t="e">
        <v>#N/A</v>
      </c>
      <c r="S153" t="e">
        <v>#N/A</v>
      </c>
      <c r="T153" t="e">
        <v>#N/A</v>
      </c>
      <c r="U153" t="e">
        <v>#N/A</v>
      </c>
    </row>
    <row r="154" spans="1:21" x14ac:dyDescent="0.2">
      <c r="A154" s="45" t="e">
        <v>#N/A</v>
      </c>
      <c r="B154" s="46" t="e">
        <v>#N/A</v>
      </c>
      <c r="C154" s="27" t="e">
        <v>#N/A</v>
      </c>
      <c r="D154" t="e">
        <v>#N/A</v>
      </c>
      <c r="E154" t="e">
        <v>#N/A</v>
      </c>
      <c r="F154" t="e">
        <v>#N/A</v>
      </c>
      <c r="G154" t="e">
        <v>#N/A</v>
      </c>
      <c r="H154" t="e">
        <v>#N/A</v>
      </c>
      <c r="I154" t="e">
        <v>#N/A</v>
      </c>
      <c r="J154" t="e">
        <v>#N/A</v>
      </c>
      <c r="K154" t="e">
        <v>#N/A</v>
      </c>
      <c r="L154" t="e">
        <v>#N/A</v>
      </c>
      <c r="M154" t="e">
        <v>#N/A</v>
      </c>
      <c r="N154" t="e">
        <v>#N/A</v>
      </c>
      <c r="O154" t="e">
        <v>#N/A</v>
      </c>
      <c r="P154" t="e">
        <v>#N/A</v>
      </c>
      <c r="Q154" t="e">
        <v>#N/A</v>
      </c>
      <c r="R154" t="e">
        <v>#N/A</v>
      </c>
      <c r="S154" t="e">
        <v>#N/A</v>
      </c>
      <c r="T154" t="e">
        <v>#N/A</v>
      </c>
      <c r="U154" t="e">
        <v>#N/A</v>
      </c>
    </row>
    <row r="155" spans="1:21" x14ac:dyDescent="0.2">
      <c r="A155" s="45" t="e">
        <v>#N/A</v>
      </c>
      <c r="B155" s="46" t="e">
        <v>#N/A</v>
      </c>
      <c r="C155" s="27" t="e">
        <v>#N/A</v>
      </c>
      <c r="D155" t="e">
        <v>#N/A</v>
      </c>
      <c r="E155" t="e">
        <v>#N/A</v>
      </c>
      <c r="F155" t="e">
        <v>#N/A</v>
      </c>
      <c r="G155" t="e">
        <v>#N/A</v>
      </c>
      <c r="H155" t="e">
        <v>#N/A</v>
      </c>
      <c r="I155" t="e">
        <v>#N/A</v>
      </c>
      <c r="J155" t="e">
        <v>#N/A</v>
      </c>
      <c r="K155" t="e">
        <v>#N/A</v>
      </c>
      <c r="L155" t="e">
        <v>#N/A</v>
      </c>
      <c r="M155" t="e">
        <v>#N/A</v>
      </c>
      <c r="N155" t="e">
        <v>#N/A</v>
      </c>
      <c r="O155" t="e">
        <v>#N/A</v>
      </c>
      <c r="P155" t="e">
        <v>#N/A</v>
      </c>
      <c r="Q155" t="e">
        <v>#N/A</v>
      </c>
      <c r="R155" t="e">
        <v>#N/A</v>
      </c>
      <c r="S155" t="e">
        <v>#N/A</v>
      </c>
      <c r="T155" t="e">
        <v>#N/A</v>
      </c>
      <c r="U155" t="e">
        <v>#N/A</v>
      </c>
    </row>
    <row r="156" spans="1:21" x14ac:dyDescent="0.2">
      <c r="A156" s="45" t="e">
        <v>#N/A</v>
      </c>
      <c r="B156" s="46" t="e">
        <v>#N/A</v>
      </c>
      <c r="C156" s="27" t="e">
        <v>#N/A</v>
      </c>
      <c r="D156" t="e">
        <v>#N/A</v>
      </c>
      <c r="E156" t="e">
        <v>#N/A</v>
      </c>
      <c r="F156" t="e">
        <v>#N/A</v>
      </c>
      <c r="G156" t="e">
        <v>#N/A</v>
      </c>
      <c r="H156" t="e">
        <v>#N/A</v>
      </c>
      <c r="I156" t="e">
        <v>#N/A</v>
      </c>
      <c r="J156" t="e">
        <v>#N/A</v>
      </c>
      <c r="K156" t="e">
        <v>#N/A</v>
      </c>
      <c r="L156" t="e">
        <v>#N/A</v>
      </c>
      <c r="M156" t="e">
        <v>#N/A</v>
      </c>
      <c r="N156" t="e">
        <v>#N/A</v>
      </c>
      <c r="O156" t="e">
        <v>#N/A</v>
      </c>
      <c r="P156" t="e">
        <v>#N/A</v>
      </c>
      <c r="Q156" t="e">
        <v>#N/A</v>
      </c>
      <c r="R156" t="e">
        <v>#N/A</v>
      </c>
      <c r="S156" t="e">
        <v>#N/A</v>
      </c>
      <c r="T156" t="e">
        <v>#N/A</v>
      </c>
      <c r="U156" t="e">
        <v>#N/A</v>
      </c>
    </row>
    <row r="157" spans="1:21" x14ac:dyDescent="0.2">
      <c r="A157" s="45" t="e">
        <v>#N/A</v>
      </c>
      <c r="B157" s="46" t="e">
        <v>#N/A</v>
      </c>
      <c r="C157" s="27" t="e">
        <v>#N/A</v>
      </c>
      <c r="D157" t="e">
        <v>#N/A</v>
      </c>
      <c r="E157" t="e">
        <v>#N/A</v>
      </c>
      <c r="F157" t="e">
        <v>#N/A</v>
      </c>
      <c r="G157" t="e">
        <v>#N/A</v>
      </c>
      <c r="H157" t="e">
        <v>#N/A</v>
      </c>
      <c r="I157" t="e">
        <v>#N/A</v>
      </c>
      <c r="J157" t="e">
        <v>#N/A</v>
      </c>
      <c r="K157" t="e">
        <v>#N/A</v>
      </c>
      <c r="L157" t="e">
        <v>#N/A</v>
      </c>
      <c r="M157" t="e">
        <v>#N/A</v>
      </c>
      <c r="N157" t="e">
        <v>#N/A</v>
      </c>
      <c r="O157" t="e">
        <v>#N/A</v>
      </c>
      <c r="P157" t="e">
        <v>#N/A</v>
      </c>
      <c r="Q157" t="e">
        <v>#N/A</v>
      </c>
      <c r="R157" t="e">
        <v>#N/A</v>
      </c>
      <c r="S157" t="e">
        <v>#N/A</v>
      </c>
      <c r="T157" t="e">
        <v>#N/A</v>
      </c>
      <c r="U157" t="e">
        <v>#N/A</v>
      </c>
    </row>
    <row r="158" spans="1:21" x14ac:dyDescent="0.2">
      <c r="A158" s="45" t="e">
        <v>#N/A</v>
      </c>
      <c r="B158" s="46" t="e">
        <v>#N/A</v>
      </c>
      <c r="C158" s="27" t="e">
        <v>#N/A</v>
      </c>
      <c r="D158" t="e">
        <v>#N/A</v>
      </c>
      <c r="E158" t="e">
        <v>#N/A</v>
      </c>
      <c r="F158" t="e">
        <v>#N/A</v>
      </c>
      <c r="G158" t="e">
        <v>#N/A</v>
      </c>
      <c r="H158" t="e">
        <v>#N/A</v>
      </c>
      <c r="I158" t="e">
        <v>#N/A</v>
      </c>
      <c r="J158" t="e">
        <v>#N/A</v>
      </c>
      <c r="K158" t="e">
        <v>#N/A</v>
      </c>
      <c r="L158" t="e">
        <v>#N/A</v>
      </c>
      <c r="M158" t="e">
        <v>#N/A</v>
      </c>
      <c r="N158" t="e">
        <v>#N/A</v>
      </c>
      <c r="O158" t="e">
        <v>#N/A</v>
      </c>
      <c r="P158" t="e">
        <v>#N/A</v>
      </c>
      <c r="Q158" t="e">
        <v>#N/A</v>
      </c>
      <c r="R158" t="e">
        <v>#N/A</v>
      </c>
      <c r="S158" t="e">
        <v>#N/A</v>
      </c>
      <c r="T158" t="e">
        <v>#N/A</v>
      </c>
      <c r="U158" t="e">
        <v>#N/A</v>
      </c>
    </row>
    <row r="159" spans="1:21" x14ac:dyDescent="0.2">
      <c r="A159" s="45" t="e">
        <v>#N/A</v>
      </c>
      <c r="B159" s="46" t="e">
        <v>#N/A</v>
      </c>
      <c r="C159" s="27" t="e">
        <v>#N/A</v>
      </c>
      <c r="D159" t="e">
        <v>#N/A</v>
      </c>
      <c r="E159" t="e">
        <v>#N/A</v>
      </c>
      <c r="F159" t="e">
        <v>#N/A</v>
      </c>
      <c r="G159" t="e">
        <v>#N/A</v>
      </c>
      <c r="H159" t="e">
        <v>#N/A</v>
      </c>
      <c r="I159" t="e">
        <v>#N/A</v>
      </c>
      <c r="J159" t="e">
        <v>#N/A</v>
      </c>
      <c r="K159" t="e">
        <v>#N/A</v>
      </c>
      <c r="L159" t="e">
        <v>#N/A</v>
      </c>
      <c r="M159" t="e">
        <v>#N/A</v>
      </c>
      <c r="N159" t="e">
        <v>#N/A</v>
      </c>
      <c r="O159" t="e">
        <v>#N/A</v>
      </c>
      <c r="P159" t="e">
        <v>#N/A</v>
      </c>
      <c r="Q159" t="e">
        <v>#N/A</v>
      </c>
      <c r="R159" t="e">
        <v>#N/A</v>
      </c>
      <c r="S159" t="e">
        <v>#N/A</v>
      </c>
      <c r="T159" t="e">
        <v>#N/A</v>
      </c>
      <c r="U159" t="e">
        <v>#N/A</v>
      </c>
    </row>
    <row r="160" spans="1:21" x14ac:dyDescent="0.2">
      <c r="A160" s="45" t="e">
        <v>#N/A</v>
      </c>
      <c r="B160" s="46" t="e">
        <v>#N/A</v>
      </c>
      <c r="C160" s="27" t="e">
        <v>#N/A</v>
      </c>
      <c r="D160" t="e">
        <v>#N/A</v>
      </c>
      <c r="E160" t="e">
        <v>#N/A</v>
      </c>
      <c r="F160" t="e">
        <v>#N/A</v>
      </c>
      <c r="G160" t="e">
        <v>#N/A</v>
      </c>
      <c r="H160" t="e">
        <v>#N/A</v>
      </c>
      <c r="I160" t="e">
        <v>#N/A</v>
      </c>
      <c r="J160" t="e">
        <v>#N/A</v>
      </c>
      <c r="K160" t="e">
        <v>#N/A</v>
      </c>
      <c r="L160" t="e">
        <v>#N/A</v>
      </c>
      <c r="M160" t="e">
        <v>#N/A</v>
      </c>
      <c r="N160" t="e">
        <v>#N/A</v>
      </c>
      <c r="O160" t="e">
        <v>#N/A</v>
      </c>
      <c r="P160" t="e">
        <v>#N/A</v>
      </c>
      <c r="Q160" t="e">
        <v>#N/A</v>
      </c>
      <c r="R160" t="e">
        <v>#N/A</v>
      </c>
      <c r="S160" t="e">
        <v>#N/A</v>
      </c>
      <c r="T160" t="e">
        <v>#N/A</v>
      </c>
      <c r="U160" t="e">
        <v>#N/A</v>
      </c>
    </row>
    <row r="161" spans="1:21" x14ac:dyDescent="0.2">
      <c r="A161" s="45" t="e">
        <v>#N/A</v>
      </c>
      <c r="B161" s="46" t="e">
        <v>#N/A</v>
      </c>
      <c r="C161" s="27" t="e">
        <v>#N/A</v>
      </c>
      <c r="D161" t="e">
        <v>#N/A</v>
      </c>
      <c r="E161" t="e">
        <v>#N/A</v>
      </c>
      <c r="F161" t="e">
        <v>#N/A</v>
      </c>
      <c r="G161" t="e">
        <v>#N/A</v>
      </c>
      <c r="H161" t="e">
        <v>#N/A</v>
      </c>
      <c r="I161" t="e">
        <v>#N/A</v>
      </c>
      <c r="J161" t="e">
        <v>#N/A</v>
      </c>
      <c r="K161" t="e">
        <v>#N/A</v>
      </c>
      <c r="L161" t="e">
        <v>#N/A</v>
      </c>
      <c r="M161" t="e">
        <v>#N/A</v>
      </c>
      <c r="N161" t="e">
        <v>#N/A</v>
      </c>
      <c r="O161" t="e">
        <v>#N/A</v>
      </c>
      <c r="P161" t="e">
        <v>#N/A</v>
      </c>
      <c r="Q161" t="e">
        <v>#N/A</v>
      </c>
      <c r="R161" t="e">
        <v>#N/A</v>
      </c>
      <c r="S161" t="e">
        <v>#N/A</v>
      </c>
      <c r="T161" t="e">
        <v>#N/A</v>
      </c>
      <c r="U161" t="e">
        <v>#N/A</v>
      </c>
    </row>
    <row r="162" spans="1:21" x14ac:dyDescent="0.2">
      <c r="A162" s="45" t="e">
        <v>#N/A</v>
      </c>
      <c r="B162" s="46" t="e">
        <v>#N/A</v>
      </c>
      <c r="C162" s="27" t="e">
        <v>#N/A</v>
      </c>
      <c r="D162" t="e">
        <v>#N/A</v>
      </c>
      <c r="E162" t="e">
        <v>#N/A</v>
      </c>
      <c r="F162" t="e">
        <v>#N/A</v>
      </c>
      <c r="G162" t="e">
        <v>#N/A</v>
      </c>
      <c r="H162" t="e">
        <v>#N/A</v>
      </c>
      <c r="I162" t="e">
        <v>#N/A</v>
      </c>
      <c r="J162" t="e">
        <v>#N/A</v>
      </c>
      <c r="K162" t="e">
        <v>#N/A</v>
      </c>
      <c r="L162" t="e">
        <v>#N/A</v>
      </c>
      <c r="M162" t="e">
        <v>#N/A</v>
      </c>
      <c r="N162" t="e">
        <v>#N/A</v>
      </c>
      <c r="O162" t="e">
        <v>#N/A</v>
      </c>
      <c r="P162" t="e">
        <v>#N/A</v>
      </c>
      <c r="Q162" t="e">
        <v>#N/A</v>
      </c>
      <c r="R162" t="e">
        <v>#N/A</v>
      </c>
      <c r="S162" t="e">
        <v>#N/A</v>
      </c>
      <c r="T162" t="e">
        <v>#N/A</v>
      </c>
      <c r="U162" t="e">
        <v>#N/A</v>
      </c>
    </row>
    <row r="163" spans="1:21" x14ac:dyDescent="0.2">
      <c r="A163" s="45" t="e">
        <v>#N/A</v>
      </c>
      <c r="B163" s="46" t="e">
        <v>#N/A</v>
      </c>
      <c r="C163" s="27" t="e">
        <v>#N/A</v>
      </c>
      <c r="D163" t="e">
        <v>#N/A</v>
      </c>
      <c r="E163" t="e">
        <v>#N/A</v>
      </c>
      <c r="F163" t="e">
        <v>#N/A</v>
      </c>
      <c r="G163" t="e">
        <v>#N/A</v>
      </c>
      <c r="H163" t="e">
        <v>#N/A</v>
      </c>
      <c r="I163" t="e">
        <v>#N/A</v>
      </c>
      <c r="J163" t="e">
        <v>#N/A</v>
      </c>
      <c r="K163" t="e">
        <v>#N/A</v>
      </c>
      <c r="L163" t="e">
        <v>#N/A</v>
      </c>
      <c r="M163" t="e">
        <v>#N/A</v>
      </c>
      <c r="N163" t="e">
        <v>#N/A</v>
      </c>
      <c r="O163" t="e">
        <v>#N/A</v>
      </c>
      <c r="P163" t="e">
        <v>#N/A</v>
      </c>
      <c r="Q163" t="e">
        <v>#N/A</v>
      </c>
      <c r="R163" t="e">
        <v>#N/A</v>
      </c>
      <c r="S163" t="e">
        <v>#N/A</v>
      </c>
      <c r="T163" t="e">
        <v>#N/A</v>
      </c>
      <c r="U163" t="e">
        <v>#N/A</v>
      </c>
    </row>
    <row r="164" spans="1:21" x14ac:dyDescent="0.2">
      <c r="A164" s="45" t="e">
        <v>#N/A</v>
      </c>
      <c r="B164" s="46" t="e">
        <v>#N/A</v>
      </c>
      <c r="C164" s="27" t="e">
        <v>#N/A</v>
      </c>
      <c r="D164" t="e">
        <v>#N/A</v>
      </c>
      <c r="E164" t="e">
        <v>#N/A</v>
      </c>
      <c r="F164" t="e">
        <v>#N/A</v>
      </c>
      <c r="G164" t="e">
        <v>#N/A</v>
      </c>
      <c r="H164" t="e">
        <v>#N/A</v>
      </c>
      <c r="I164" t="e">
        <v>#N/A</v>
      </c>
      <c r="J164" t="e">
        <v>#N/A</v>
      </c>
      <c r="K164" t="e">
        <v>#N/A</v>
      </c>
      <c r="L164" t="e">
        <v>#N/A</v>
      </c>
      <c r="M164" t="e">
        <v>#N/A</v>
      </c>
      <c r="N164" t="e">
        <v>#N/A</v>
      </c>
      <c r="O164" t="e">
        <v>#N/A</v>
      </c>
      <c r="P164" t="e">
        <v>#N/A</v>
      </c>
      <c r="Q164" t="e">
        <v>#N/A</v>
      </c>
      <c r="R164" t="e">
        <v>#N/A</v>
      </c>
      <c r="S164" t="e">
        <v>#N/A</v>
      </c>
      <c r="T164" t="e">
        <v>#N/A</v>
      </c>
      <c r="U164" t="e">
        <v>#N/A</v>
      </c>
    </row>
    <row r="165" spans="1:21" x14ac:dyDescent="0.2">
      <c r="A165" s="45" t="e">
        <v>#N/A</v>
      </c>
      <c r="B165" s="46" t="e">
        <v>#N/A</v>
      </c>
      <c r="C165" s="27" t="e">
        <v>#N/A</v>
      </c>
      <c r="D165" t="e">
        <v>#N/A</v>
      </c>
      <c r="E165" t="e">
        <v>#N/A</v>
      </c>
      <c r="F165" t="e">
        <v>#N/A</v>
      </c>
      <c r="G165" t="e">
        <v>#N/A</v>
      </c>
      <c r="H165" t="e">
        <v>#N/A</v>
      </c>
      <c r="I165" t="e">
        <v>#N/A</v>
      </c>
      <c r="J165" t="e">
        <v>#N/A</v>
      </c>
      <c r="K165" t="e">
        <v>#N/A</v>
      </c>
      <c r="L165" t="e">
        <v>#N/A</v>
      </c>
      <c r="M165" t="e">
        <v>#N/A</v>
      </c>
      <c r="N165" t="e">
        <v>#N/A</v>
      </c>
      <c r="O165" t="e">
        <v>#N/A</v>
      </c>
      <c r="P165" t="e">
        <v>#N/A</v>
      </c>
      <c r="Q165" t="e">
        <v>#N/A</v>
      </c>
      <c r="R165" t="e">
        <v>#N/A</v>
      </c>
      <c r="S165" t="e">
        <v>#N/A</v>
      </c>
      <c r="T165" t="e">
        <v>#N/A</v>
      </c>
      <c r="U165" t="e">
        <v>#N/A</v>
      </c>
    </row>
    <row r="166" spans="1:21" x14ac:dyDescent="0.2">
      <c r="A166" s="45" t="e">
        <v>#N/A</v>
      </c>
      <c r="B166" s="46" t="e">
        <v>#N/A</v>
      </c>
      <c r="C166" s="27" t="e">
        <v>#N/A</v>
      </c>
      <c r="D166" t="e">
        <v>#N/A</v>
      </c>
      <c r="E166" t="e">
        <v>#N/A</v>
      </c>
      <c r="F166" t="e">
        <v>#N/A</v>
      </c>
      <c r="G166" t="e">
        <v>#N/A</v>
      </c>
      <c r="H166" t="e">
        <v>#N/A</v>
      </c>
      <c r="I166" t="e">
        <v>#N/A</v>
      </c>
      <c r="J166" t="e">
        <v>#N/A</v>
      </c>
      <c r="K166" t="e">
        <v>#N/A</v>
      </c>
      <c r="L166" t="e">
        <v>#N/A</v>
      </c>
      <c r="M166" t="e">
        <v>#N/A</v>
      </c>
      <c r="N166" t="e">
        <v>#N/A</v>
      </c>
      <c r="O166" t="e">
        <v>#N/A</v>
      </c>
      <c r="P166" t="e">
        <v>#N/A</v>
      </c>
      <c r="Q166" t="e">
        <v>#N/A</v>
      </c>
      <c r="R166" t="e">
        <v>#N/A</v>
      </c>
      <c r="S166" t="e">
        <v>#N/A</v>
      </c>
      <c r="T166" t="e">
        <v>#N/A</v>
      </c>
      <c r="U166" t="e">
        <v>#N/A</v>
      </c>
    </row>
    <row r="167" spans="1:21" x14ac:dyDescent="0.2">
      <c r="A167" s="45" t="e">
        <v>#N/A</v>
      </c>
      <c r="B167" s="46" t="e">
        <v>#N/A</v>
      </c>
      <c r="C167" s="27" t="e">
        <v>#N/A</v>
      </c>
      <c r="D167" t="e">
        <v>#N/A</v>
      </c>
      <c r="E167" t="e">
        <v>#N/A</v>
      </c>
      <c r="F167" t="e">
        <v>#N/A</v>
      </c>
      <c r="G167" t="e">
        <v>#N/A</v>
      </c>
      <c r="H167" t="e">
        <v>#N/A</v>
      </c>
      <c r="I167" t="e">
        <v>#N/A</v>
      </c>
      <c r="J167" t="e">
        <v>#N/A</v>
      </c>
      <c r="K167" t="e">
        <v>#N/A</v>
      </c>
      <c r="L167" t="e">
        <v>#N/A</v>
      </c>
      <c r="M167" t="e">
        <v>#N/A</v>
      </c>
      <c r="N167" t="e">
        <v>#N/A</v>
      </c>
      <c r="O167" t="e">
        <v>#N/A</v>
      </c>
      <c r="P167" t="e">
        <v>#N/A</v>
      </c>
      <c r="Q167" t="e">
        <v>#N/A</v>
      </c>
      <c r="R167" t="e">
        <v>#N/A</v>
      </c>
      <c r="S167" t="e">
        <v>#N/A</v>
      </c>
      <c r="T167" t="e">
        <v>#N/A</v>
      </c>
      <c r="U167" t="e">
        <v>#N/A</v>
      </c>
    </row>
    <row r="168" spans="1:21" x14ac:dyDescent="0.2">
      <c r="A168" s="45" t="e">
        <v>#N/A</v>
      </c>
      <c r="B168" s="46" t="e">
        <v>#N/A</v>
      </c>
      <c r="C168" s="27" t="e">
        <v>#N/A</v>
      </c>
      <c r="D168" t="e">
        <v>#N/A</v>
      </c>
      <c r="E168" t="e">
        <v>#N/A</v>
      </c>
      <c r="F168" t="e">
        <v>#N/A</v>
      </c>
      <c r="G168" t="e">
        <v>#N/A</v>
      </c>
      <c r="H168" t="e">
        <v>#N/A</v>
      </c>
      <c r="I168" t="e">
        <v>#N/A</v>
      </c>
      <c r="J168" t="e">
        <v>#N/A</v>
      </c>
      <c r="K168" t="e">
        <v>#N/A</v>
      </c>
      <c r="L168" t="e">
        <v>#N/A</v>
      </c>
      <c r="M168" t="e">
        <v>#N/A</v>
      </c>
      <c r="N168" t="e">
        <v>#N/A</v>
      </c>
      <c r="O168" t="e">
        <v>#N/A</v>
      </c>
      <c r="P168" t="e">
        <v>#N/A</v>
      </c>
      <c r="Q168" t="e">
        <v>#N/A</v>
      </c>
      <c r="R168" t="e">
        <v>#N/A</v>
      </c>
      <c r="S168" t="e">
        <v>#N/A</v>
      </c>
      <c r="T168" t="e">
        <v>#N/A</v>
      </c>
      <c r="U168" t="e">
        <v>#N/A</v>
      </c>
    </row>
    <row r="169" spans="1:21" x14ac:dyDescent="0.2">
      <c r="A169" s="45" t="e">
        <v>#N/A</v>
      </c>
      <c r="B169" s="46" t="e">
        <v>#N/A</v>
      </c>
      <c r="C169" s="27" t="e">
        <v>#N/A</v>
      </c>
      <c r="D169" t="e">
        <v>#N/A</v>
      </c>
      <c r="E169" t="e">
        <v>#N/A</v>
      </c>
      <c r="F169" t="e">
        <v>#N/A</v>
      </c>
      <c r="G169" t="e">
        <v>#N/A</v>
      </c>
      <c r="H169" t="e">
        <v>#N/A</v>
      </c>
      <c r="I169" t="e">
        <v>#N/A</v>
      </c>
      <c r="J169" t="e">
        <v>#N/A</v>
      </c>
      <c r="K169" t="e">
        <v>#N/A</v>
      </c>
      <c r="L169" t="e">
        <v>#N/A</v>
      </c>
      <c r="M169" t="e">
        <v>#N/A</v>
      </c>
      <c r="N169" t="e">
        <v>#N/A</v>
      </c>
      <c r="O169" t="e">
        <v>#N/A</v>
      </c>
      <c r="P169" t="e">
        <v>#N/A</v>
      </c>
      <c r="Q169" t="e">
        <v>#N/A</v>
      </c>
      <c r="R169" t="e">
        <v>#N/A</v>
      </c>
      <c r="S169" t="e">
        <v>#N/A</v>
      </c>
      <c r="T169" t="e">
        <v>#N/A</v>
      </c>
      <c r="U169" t="e">
        <v>#N/A</v>
      </c>
    </row>
    <row r="170" spans="1:21" x14ac:dyDescent="0.2">
      <c r="A170" s="45" t="e">
        <v>#N/A</v>
      </c>
      <c r="B170" s="46" t="e">
        <v>#N/A</v>
      </c>
      <c r="C170" s="27" t="e">
        <v>#N/A</v>
      </c>
      <c r="D170" t="e">
        <v>#N/A</v>
      </c>
      <c r="E170" t="e">
        <v>#N/A</v>
      </c>
      <c r="F170" t="e">
        <v>#N/A</v>
      </c>
      <c r="G170" t="e">
        <v>#N/A</v>
      </c>
      <c r="H170" t="e">
        <v>#N/A</v>
      </c>
      <c r="I170" t="e">
        <v>#N/A</v>
      </c>
      <c r="J170" t="e">
        <v>#N/A</v>
      </c>
      <c r="K170" t="e">
        <v>#N/A</v>
      </c>
      <c r="L170" t="e">
        <v>#N/A</v>
      </c>
      <c r="M170" t="e">
        <v>#N/A</v>
      </c>
      <c r="N170" t="e">
        <v>#N/A</v>
      </c>
      <c r="O170" t="e">
        <v>#N/A</v>
      </c>
      <c r="P170" t="e">
        <v>#N/A</v>
      </c>
      <c r="Q170" t="e">
        <v>#N/A</v>
      </c>
      <c r="R170" t="e">
        <v>#N/A</v>
      </c>
      <c r="S170" t="e">
        <v>#N/A</v>
      </c>
      <c r="T170" t="e">
        <v>#N/A</v>
      </c>
      <c r="U170" t="e">
        <v>#N/A</v>
      </c>
    </row>
    <row r="171" spans="1:21" x14ac:dyDescent="0.2">
      <c r="A171" s="45" t="e">
        <v>#N/A</v>
      </c>
      <c r="B171" s="46" t="e">
        <v>#N/A</v>
      </c>
      <c r="C171" s="27" t="e">
        <v>#N/A</v>
      </c>
      <c r="D171" t="e">
        <v>#N/A</v>
      </c>
      <c r="E171" t="e">
        <v>#N/A</v>
      </c>
      <c r="F171" t="e">
        <v>#N/A</v>
      </c>
      <c r="G171" t="e">
        <v>#N/A</v>
      </c>
      <c r="H171" t="e">
        <v>#N/A</v>
      </c>
      <c r="I171" t="e">
        <v>#N/A</v>
      </c>
      <c r="J171" t="e">
        <v>#N/A</v>
      </c>
      <c r="K171" t="e">
        <v>#N/A</v>
      </c>
      <c r="L171" t="e">
        <v>#N/A</v>
      </c>
      <c r="M171" t="e">
        <v>#N/A</v>
      </c>
      <c r="N171" t="e">
        <v>#N/A</v>
      </c>
      <c r="O171" t="e">
        <v>#N/A</v>
      </c>
      <c r="P171" t="e">
        <v>#N/A</v>
      </c>
      <c r="Q171" t="e">
        <v>#N/A</v>
      </c>
      <c r="R171" t="e">
        <v>#N/A</v>
      </c>
      <c r="S171" t="e">
        <v>#N/A</v>
      </c>
      <c r="T171" t="e">
        <v>#N/A</v>
      </c>
      <c r="U171" t="e">
        <v>#N/A</v>
      </c>
    </row>
    <row r="172" spans="1:21" x14ac:dyDescent="0.2">
      <c r="A172" s="45" t="e">
        <v>#N/A</v>
      </c>
      <c r="B172" s="46" t="e">
        <v>#N/A</v>
      </c>
      <c r="C172" s="27" t="e">
        <v>#N/A</v>
      </c>
      <c r="D172" t="e">
        <v>#N/A</v>
      </c>
      <c r="E172" t="e">
        <v>#N/A</v>
      </c>
      <c r="F172" t="e">
        <v>#N/A</v>
      </c>
      <c r="G172" t="e">
        <v>#N/A</v>
      </c>
      <c r="H172" t="e">
        <v>#N/A</v>
      </c>
      <c r="I172" t="e">
        <v>#N/A</v>
      </c>
      <c r="J172" t="e">
        <v>#N/A</v>
      </c>
      <c r="K172" t="e">
        <v>#N/A</v>
      </c>
      <c r="L172" t="e">
        <v>#N/A</v>
      </c>
      <c r="M172" t="e">
        <v>#N/A</v>
      </c>
      <c r="N172" t="e">
        <v>#N/A</v>
      </c>
      <c r="O172" t="e">
        <v>#N/A</v>
      </c>
      <c r="P172" t="e">
        <v>#N/A</v>
      </c>
      <c r="Q172" t="e">
        <v>#N/A</v>
      </c>
      <c r="R172" t="e">
        <v>#N/A</v>
      </c>
      <c r="S172" t="e">
        <v>#N/A</v>
      </c>
      <c r="T172" t="e">
        <v>#N/A</v>
      </c>
      <c r="U172" t="e">
        <v>#N/A</v>
      </c>
    </row>
    <row r="173" spans="1:21" x14ac:dyDescent="0.2">
      <c r="A173" s="45" t="e">
        <v>#N/A</v>
      </c>
      <c r="B173" s="46" t="e">
        <v>#N/A</v>
      </c>
      <c r="C173" s="27" t="e">
        <v>#N/A</v>
      </c>
      <c r="D173" t="e">
        <v>#N/A</v>
      </c>
      <c r="E173" t="e">
        <v>#N/A</v>
      </c>
      <c r="F173" t="e">
        <v>#N/A</v>
      </c>
      <c r="G173" t="e">
        <v>#N/A</v>
      </c>
      <c r="H173" t="e">
        <v>#N/A</v>
      </c>
      <c r="I173" t="e">
        <v>#N/A</v>
      </c>
      <c r="J173" t="e">
        <v>#N/A</v>
      </c>
      <c r="K173" t="e">
        <v>#N/A</v>
      </c>
      <c r="L173" t="e">
        <v>#N/A</v>
      </c>
      <c r="M173" t="e">
        <v>#N/A</v>
      </c>
      <c r="N173" t="e">
        <v>#N/A</v>
      </c>
      <c r="O173" t="e">
        <v>#N/A</v>
      </c>
      <c r="P173" t="e">
        <v>#N/A</v>
      </c>
      <c r="Q173" t="e">
        <v>#N/A</v>
      </c>
      <c r="R173" t="e">
        <v>#N/A</v>
      </c>
      <c r="S173" t="e">
        <v>#N/A</v>
      </c>
      <c r="T173" t="e">
        <v>#N/A</v>
      </c>
      <c r="U173" t="e">
        <v>#N/A</v>
      </c>
    </row>
    <row r="174" spans="1:21" x14ac:dyDescent="0.2">
      <c r="A174" s="45" t="e">
        <v>#N/A</v>
      </c>
      <c r="B174" s="46" t="e">
        <v>#N/A</v>
      </c>
      <c r="C174" s="27" t="e">
        <v>#N/A</v>
      </c>
      <c r="D174" t="e">
        <v>#N/A</v>
      </c>
      <c r="E174" t="e">
        <v>#N/A</v>
      </c>
      <c r="F174" t="e">
        <v>#N/A</v>
      </c>
      <c r="G174" t="e">
        <v>#N/A</v>
      </c>
      <c r="H174" t="e">
        <v>#N/A</v>
      </c>
      <c r="I174" t="e">
        <v>#N/A</v>
      </c>
      <c r="J174" t="e">
        <v>#N/A</v>
      </c>
      <c r="K174" t="e">
        <v>#N/A</v>
      </c>
      <c r="L174" t="e">
        <v>#N/A</v>
      </c>
      <c r="M174" t="e">
        <v>#N/A</v>
      </c>
      <c r="N174" t="e">
        <v>#N/A</v>
      </c>
      <c r="O174" t="e">
        <v>#N/A</v>
      </c>
      <c r="P174" t="e">
        <v>#N/A</v>
      </c>
      <c r="Q174" t="e">
        <v>#N/A</v>
      </c>
      <c r="R174" t="e">
        <v>#N/A</v>
      </c>
      <c r="S174" t="e">
        <v>#N/A</v>
      </c>
      <c r="T174" t="e">
        <v>#N/A</v>
      </c>
      <c r="U174" t="e">
        <v>#N/A</v>
      </c>
    </row>
    <row r="175" spans="1:21" x14ac:dyDescent="0.2">
      <c r="A175" s="45" t="e">
        <v>#N/A</v>
      </c>
      <c r="B175" s="46" t="e">
        <v>#N/A</v>
      </c>
      <c r="C175" s="27" t="e">
        <v>#N/A</v>
      </c>
      <c r="D175" t="e">
        <v>#N/A</v>
      </c>
      <c r="E175" t="e">
        <v>#N/A</v>
      </c>
      <c r="F175" t="e">
        <v>#N/A</v>
      </c>
      <c r="G175" t="e">
        <v>#N/A</v>
      </c>
      <c r="H175" t="e">
        <v>#N/A</v>
      </c>
      <c r="I175" t="e">
        <v>#N/A</v>
      </c>
      <c r="J175" t="e">
        <v>#N/A</v>
      </c>
      <c r="K175" t="e">
        <v>#N/A</v>
      </c>
      <c r="L175" t="e">
        <v>#N/A</v>
      </c>
      <c r="M175" t="e">
        <v>#N/A</v>
      </c>
      <c r="N175" t="e">
        <v>#N/A</v>
      </c>
      <c r="O175" t="e">
        <v>#N/A</v>
      </c>
      <c r="P175" t="e">
        <v>#N/A</v>
      </c>
      <c r="Q175" t="e">
        <v>#N/A</v>
      </c>
      <c r="R175" t="e">
        <v>#N/A</v>
      </c>
      <c r="S175" t="e">
        <v>#N/A</v>
      </c>
      <c r="T175" t="e">
        <v>#N/A</v>
      </c>
      <c r="U175" t="e">
        <v>#N/A</v>
      </c>
    </row>
    <row r="176" spans="1:21" x14ac:dyDescent="0.2">
      <c r="A176" s="45" t="e">
        <v>#N/A</v>
      </c>
      <c r="B176" s="46" t="e">
        <v>#N/A</v>
      </c>
      <c r="C176" s="27" t="e">
        <v>#N/A</v>
      </c>
      <c r="D176" t="e">
        <v>#N/A</v>
      </c>
      <c r="E176" t="e">
        <v>#N/A</v>
      </c>
      <c r="F176" t="e">
        <v>#N/A</v>
      </c>
      <c r="G176" t="e">
        <v>#N/A</v>
      </c>
      <c r="H176" t="e">
        <v>#N/A</v>
      </c>
      <c r="I176" t="e">
        <v>#N/A</v>
      </c>
      <c r="J176" t="e">
        <v>#N/A</v>
      </c>
      <c r="K176" t="e">
        <v>#N/A</v>
      </c>
      <c r="L176" t="e">
        <v>#N/A</v>
      </c>
      <c r="M176" t="e">
        <v>#N/A</v>
      </c>
      <c r="N176" t="e">
        <v>#N/A</v>
      </c>
      <c r="O176" t="e">
        <v>#N/A</v>
      </c>
      <c r="P176" t="e">
        <v>#N/A</v>
      </c>
      <c r="Q176" t="e">
        <v>#N/A</v>
      </c>
      <c r="R176" t="e">
        <v>#N/A</v>
      </c>
      <c r="S176" t="e">
        <v>#N/A</v>
      </c>
      <c r="T176" t="e">
        <v>#N/A</v>
      </c>
      <c r="U176" t="e">
        <v>#N/A</v>
      </c>
    </row>
    <row r="177" spans="1:21" x14ac:dyDescent="0.2">
      <c r="A177" s="45" t="e">
        <v>#N/A</v>
      </c>
      <c r="B177" s="46" t="e">
        <v>#N/A</v>
      </c>
      <c r="C177" s="27" t="e">
        <v>#N/A</v>
      </c>
      <c r="D177" t="e">
        <v>#N/A</v>
      </c>
      <c r="E177" t="e">
        <v>#N/A</v>
      </c>
      <c r="F177" t="e">
        <v>#N/A</v>
      </c>
      <c r="G177" t="e">
        <v>#N/A</v>
      </c>
      <c r="H177" t="e">
        <v>#N/A</v>
      </c>
      <c r="I177" t="e">
        <v>#N/A</v>
      </c>
      <c r="J177" t="e">
        <v>#N/A</v>
      </c>
      <c r="K177" t="e">
        <v>#N/A</v>
      </c>
      <c r="L177" t="e">
        <v>#N/A</v>
      </c>
      <c r="M177" t="e">
        <v>#N/A</v>
      </c>
      <c r="N177" t="e">
        <v>#N/A</v>
      </c>
      <c r="O177" t="e">
        <v>#N/A</v>
      </c>
      <c r="P177" t="e">
        <v>#N/A</v>
      </c>
      <c r="Q177" t="e">
        <v>#N/A</v>
      </c>
      <c r="R177" t="e">
        <v>#N/A</v>
      </c>
      <c r="S177" t="e">
        <v>#N/A</v>
      </c>
      <c r="T177" t="e">
        <v>#N/A</v>
      </c>
      <c r="U177" t="e">
        <v>#N/A</v>
      </c>
    </row>
    <row r="178" spans="1:21" x14ac:dyDescent="0.2">
      <c r="A178" s="45" t="e">
        <v>#N/A</v>
      </c>
      <c r="B178" s="46" t="e">
        <v>#N/A</v>
      </c>
      <c r="C178" s="27" t="e">
        <v>#N/A</v>
      </c>
      <c r="D178" t="e">
        <v>#N/A</v>
      </c>
      <c r="E178" t="e">
        <v>#N/A</v>
      </c>
      <c r="F178" t="e">
        <v>#N/A</v>
      </c>
      <c r="G178" t="e">
        <v>#N/A</v>
      </c>
      <c r="H178" t="e">
        <v>#N/A</v>
      </c>
      <c r="I178" t="e">
        <v>#N/A</v>
      </c>
      <c r="J178" t="e">
        <v>#N/A</v>
      </c>
      <c r="K178" t="e">
        <v>#N/A</v>
      </c>
      <c r="L178" t="e">
        <v>#N/A</v>
      </c>
      <c r="M178" t="e">
        <v>#N/A</v>
      </c>
      <c r="N178" t="e">
        <v>#N/A</v>
      </c>
      <c r="O178" t="e">
        <v>#N/A</v>
      </c>
      <c r="P178" t="e">
        <v>#N/A</v>
      </c>
      <c r="Q178" t="e">
        <v>#N/A</v>
      </c>
      <c r="R178" t="e">
        <v>#N/A</v>
      </c>
      <c r="S178" t="e">
        <v>#N/A</v>
      </c>
      <c r="T178" t="e">
        <v>#N/A</v>
      </c>
      <c r="U178" t="e">
        <v>#N/A</v>
      </c>
    </row>
    <row r="179" spans="1:21" x14ac:dyDescent="0.2">
      <c r="A179" s="45" t="e">
        <v>#N/A</v>
      </c>
      <c r="B179" s="46" t="e">
        <v>#N/A</v>
      </c>
      <c r="C179" s="27" t="e">
        <v>#N/A</v>
      </c>
      <c r="D179" t="e">
        <v>#N/A</v>
      </c>
      <c r="E179" t="e">
        <v>#N/A</v>
      </c>
      <c r="F179" t="e">
        <v>#N/A</v>
      </c>
      <c r="G179" t="e">
        <v>#N/A</v>
      </c>
      <c r="H179" t="e">
        <v>#N/A</v>
      </c>
      <c r="I179" t="e">
        <v>#N/A</v>
      </c>
      <c r="J179" t="e">
        <v>#N/A</v>
      </c>
      <c r="K179" t="e">
        <v>#N/A</v>
      </c>
      <c r="L179" t="e">
        <v>#N/A</v>
      </c>
      <c r="M179" t="e">
        <v>#N/A</v>
      </c>
      <c r="N179" t="e">
        <v>#N/A</v>
      </c>
      <c r="O179" t="e">
        <v>#N/A</v>
      </c>
      <c r="P179" t="e">
        <v>#N/A</v>
      </c>
      <c r="Q179" t="e">
        <v>#N/A</v>
      </c>
      <c r="R179" t="e">
        <v>#N/A</v>
      </c>
      <c r="S179" t="e">
        <v>#N/A</v>
      </c>
      <c r="T179" t="e">
        <v>#N/A</v>
      </c>
      <c r="U179" t="e">
        <v>#N/A</v>
      </c>
    </row>
    <row r="180" spans="1:21" x14ac:dyDescent="0.2">
      <c r="A180" s="45" t="e">
        <v>#N/A</v>
      </c>
      <c r="B180" s="46" t="e">
        <v>#N/A</v>
      </c>
      <c r="C180" s="27" t="e">
        <v>#N/A</v>
      </c>
      <c r="D180" t="e">
        <v>#N/A</v>
      </c>
      <c r="E180" t="e">
        <v>#N/A</v>
      </c>
      <c r="F180" t="e">
        <v>#N/A</v>
      </c>
      <c r="G180" t="e">
        <v>#N/A</v>
      </c>
      <c r="H180" t="e">
        <v>#N/A</v>
      </c>
      <c r="I180" t="e">
        <v>#N/A</v>
      </c>
      <c r="J180" t="e">
        <v>#N/A</v>
      </c>
      <c r="K180" t="e">
        <v>#N/A</v>
      </c>
      <c r="L180" t="e">
        <v>#N/A</v>
      </c>
      <c r="M180" t="e">
        <v>#N/A</v>
      </c>
      <c r="N180" t="e">
        <v>#N/A</v>
      </c>
      <c r="O180" t="e">
        <v>#N/A</v>
      </c>
      <c r="P180" t="e">
        <v>#N/A</v>
      </c>
      <c r="Q180" t="e">
        <v>#N/A</v>
      </c>
      <c r="R180" t="e">
        <v>#N/A</v>
      </c>
      <c r="S180" t="e">
        <v>#N/A</v>
      </c>
      <c r="T180" t="e">
        <v>#N/A</v>
      </c>
      <c r="U180" t="e">
        <v>#N/A</v>
      </c>
    </row>
    <row r="181" spans="1:21" x14ac:dyDescent="0.2">
      <c r="A181" s="45" t="e">
        <v>#N/A</v>
      </c>
      <c r="B181" s="46" t="e">
        <v>#N/A</v>
      </c>
      <c r="C181" s="27" t="e">
        <v>#N/A</v>
      </c>
      <c r="D181" t="e">
        <v>#N/A</v>
      </c>
      <c r="E181" t="e">
        <v>#N/A</v>
      </c>
      <c r="F181" t="e">
        <v>#N/A</v>
      </c>
      <c r="G181" t="e">
        <v>#N/A</v>
      </c>
      <c r="H181" t="e">
        <v>#N/A</v>
      </c>
      <c r="I181" t="e">
        <v>#N/A</v>
      </c>
      <c r="J181" t="e">
        <v>#N/A</v>
      </c>
      <c r="K181" t="e">
        <v>#N/A</v>
      </c>
      <c r="L181" t="e">
        <v>#N/A</v>
      </c>
      <c r="M181" t="e">
        <v>#N/A</v>
      </c>
      <c r="N181" t="e">
        <v>#N/A</v>
      </c>
      <c r="O181" t="e">
        <v>#N/A</v>
      </c>
      <c r="P181" t="e">
        <v>#N/A</v>
      </c>
      <c r="Q181" t="e">
        <v>#N/A</v>
      </c>
      <c r="R181" t="e">
        <v>#N/A</v>
      </c>
      <c r="S181" t="e">
        <v>#N/A</v>
      </c>
      <c r="T181" t="e">
        <v>#N/A</v>
      </c>
      <c r="U181" t="e">
        <v>#N/A</v>
      </c>
    </row>
    <row r="182" spans="1:21" x14ac:dyDescent="0.2">
      <c r="A182" s="45" t="e">
        <v>#N/A</v>
      </c>
      <c r="B182" s="46" t="e">
        <v>#N/A</v>
      </c>
      <c r="C182" s="27" t="e">
        <v>#N/A</v>
      </c>
      <c r="D182" t="e">
        <v>#N/A</v>
      </c>
      <c r="E182" t="e">
        <v>#N/A</v>
      </c>
      <c r="F182" t="e">
        <v>#N/A</v>
      </c>
      <c r="G182" t="e">
        <v>#N/A</v>
      </c>
      <c r="H182" t="e">
        <v>#N/A</v>
      </c>
      <c r="I182" t="e">
        <v>#N/A</v>
      </c>
      <c r="J182" t="e">
        <v>#N/A</v>
      </c>
      <c r="K182" t="e">
        <v>#N/A</v>
      </c>
      <c r="L182" t="e">
        <v>#N/A</v>
      </c>
      <c r="M182" t="e">
        <v>#N/A</v>
      </c>
      <c r="N182" t="e">
        <v>#N/A</v>
      </c>
      <c r="O182" t="e">
        <v>#N/A</v>
      </c>
      <c r="P182" t="e">
        <v>#N/A</v>
      </c>
      <c r="Q182" t="e">
        <v>#N/A</v>
      </c>
      <c r="R182" t="e">
        <v>#N/A</v>
      </c>
      <c r="S182" t="e">
        <v>#N/A</v>
      </c>
      <c r="T182" t="e">
        <v>#N/A</v>
      </c>
      <c r="U182" t="e">
        <v>#N/A</v>
      </c>
    </row>
  </sheetData>
  <phoneticPr fontId="0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U24"/>
  <sheetViews>
    <sheetView workbookViewId="0"/>
  </sheetViews>
  <sheetFormatPr defaultRowHeight="11.25" x14ac:dyDescent="0.2"/>
  <cols>
    <col min="1" max="1" width="16.5" bestFit="1" customWidth="1"/>
    <col min="2" max="2" width="10.1640625" bestFit="1" customWidth="1"/>
    <col min="3" max="3" width="12.6640625" bestFit="1" customWidth="1"/>
    <col min="4" max="5" width="16.5" bestFit="1" customWidth="1"/>
    <col min="6" max="6" width="7.5" bestFit="1" customWidth="1"/>
    <col min="7" max="7" width="40.1640625" bestFit="1" customWidth="1"/>
    <col min="8" max="8" width="5.83203125" bestFit="1" customWidth="1"/>
    <col min="9" max="9" width="16.6640625" bestFit="1" customWidth="1"/>
    <col min="10" max="10" width="9.83203125" bestFit="1" customWidth="1"/>
    <col min="11" max="11" width="7.5" bestFit="1" customWidth="1"/>
    <col min="12" max="12" width="8.33203125" bestFit="1" customWidth="1"/>
    <col min="13" max="13" width="5.1640625" bestFit="1" customWidth="1"/>
    <col min="14" max="14" width="7.5" bestFit="1" customWidth="1"/>
    <col min="15" max="17" width="8.33203125" bestFit="1" customWidth="1"/>
    <col min="18" max="18" width="5.1640625" bestFit="1" customWidth="1"/>
    <col min="19" max="19" width="9.1640625" bestFit="1" customWidth="1"/>
    <col min="20" max="20" width="8.83203125" bestFit="1" customWidth="1"/>
    <col min="21" max="21" width="5.1640625" bestFit="1" customWidth="1"/>
  </cols>
  <sheetData>
    <row r="1" spans="1:21" ht="22.5" x14ac:dyDescent="0.2">
      <c r="A1" s="33" t="str">
        <f t="array" ref="A1:U24">_xll.qlSwapLegAnalysis(CMS!E1,0)</f>
        <v>Payment Date</v>
      </c>
      <c r="B1" s="33" t="str">
        <v>Amount</v>
      </c>
      <c r="C1" s="33" t="str">
        <v>Nominal</v>
      </c>
      <c r="D1" s="33" t="str">
        <v>Accrual Start Date</v>
      </c>
      <c r="E1" s="33" t="str">
        <v>Accrual End Date</v>
      </c>
      <c r="F1" s="33" t="str">
        <v>Accrual Days</v>
      </c>
      <c r="G1" s="33" t="str">
        <v>Index</v>
      </c>
      <c r="H1" s="33" t="str">
        <v>Fixing Days</v>
      </c>
      <c r="I1" s="33" t="str">
        <v>Fixing Dates</v>
      </c>
      <c r="J1" s="33" t="str">
        <v>Day Counter</v>
      </c>
      <c r="K1" s="33" t="str">
        <v>Accrual Period</v>
      </c>
      <c r="L1" s="33" t="str">
        <v>Effective Rate</v>
      </c>
      <c r="M1" s="33" t="str">
        <v>Floor</v>
      </c>
      <c r="N1" s="33" t="str">
        <v>Gearing</v>
      </c>
      <c r="O1" s="33" t="str">
        <v>Index Fixing</v>
      </c>
      <c r="P1" s="33" t="str">
        <v>Conv. Adj.</v>
      </c>
      <c r="Q1" s="33" t="str">
        <v>Spread</v>
      </c>
      <c r="R1" s="33" t="str">
        <v>Cap</v>
      </c>
      <c r="S1" s="33" t="str">
        <v>Call Digital Payoff</v>
      </c>
      <c r="T1" s="33" t="str">
        <v>Put Digital Payoff</v>
      </c>
      <c r="U1" s="33" t="e">
        <v>#N/A</v>
      </c>
    </row>
    <row r="2" spans="1:21" x14ac:dyDescent="0.2">
      <c r="A2" s="34">
        <v>42430</v>
      </c>
      <c r="B2" s="35">
        <v>812881.22660437366</v>
      </c>
      <c r="C2" s="35">
        <v>250000000</v>
      </c>
      <c r="D2" s="41">
        <v>42404</v>
      </c>
      <c r="E2" s="41">
        <v>42430</v>
      </c>
      <c r="F2" s="36">
        <v>26</v>
      </c>
      <c r="G2" s="37" t="str">
        <v>EuriborSwapIsdaFixA10Y 30/360 (Bond Basis)</v>
      </c>
      <c r="H2" s="36">
        <v>2</v>
      </c>
      <c r="I2" s="41">
        <v>42402</v>
      </c>
      <c r="J2" s="36" t="str">
        <v>Actual/360</v>
      </c>
      <c r="K2" s="38">
        <v>7.2222222222222215E-2</v>
      </c>
      <c r="L2" s="39">
        <v>4.5021114088857617E-2</v>
      </c>
      <c r="M2" s="39" t="str">
        <v>#N/A</v>
      </c>
      <c r="N2" s="40">
        <v>1</v>
      </c>
      <c r="O2" s="39">
        <v>4.5021114088857617E-2</v>
      </c>
      <c r="P2" s="39">
        <v>0</v>
      </c>
      <c r="Q2" s="39">
        <v>0</v>
      </c>
      <c r="R2" s="39" t="str">
        <v>#N/A</v>
      </c>
      <c r="S2" s="39" t="str">
        <v>#N/A</v>
      </c>
      <c r="T2" s="37" t="str">
        <v>#N/A</v>
      </c>
      <c r="U2" s="37" t="e">
        <v>#N/A</v>
      </c>
    </row>
    <row r="3" spans="1:21" x14ac:dyDescent="0.2">
      <c r="A3" s="34">
        <v>42614</v>
      </c>
      <c r="B3" s="35">
        <v>5752734.9026537603</v>
      </c>
      <c r="C3" s="35">
        <v>250000000</v>
      </c>
      <c r="D3" s="41">
        <v>42430</v>
      </c>
      <c r="E3" s="41">
        <v>42614</v>
      </c>
      <c r="F3" s="36">
        <v>184</v>
      </c>
      <c r="G3" s="37" t="str">
        <v>EuriborSwapIsdaFixA10Y 30/360 (Bond Basis)</v>
      </c>
      <c r="H3" s="36">
        <v>2</v>
      </c>
      <c r="I3" s="41">
        <v>42426</v>
      </c>
      <c r="J3" s="36" t="str">
        <v>Actual/360</v>
      </c>
      <c r="K3" s="38">
        <v>0.51111111111111107</v>
      </c>
      <c r="L3" s="39">
        <v>4.5021403585985956E-2</v>
      </c>
      <c r="M3" s="39" t="str">
        <v>#N/A</v>
      </c>
      <c r="N3" s="40">
        <v>1</v>
      </c>
      <c r="O3" s="39">
        <v>4.5006994120837591E-2</v>
      </c>
      <c r="P3" s="39">
        <v>1.440946514836422E-5</v>
      </c>
      <c r="Q3" s="39">
        <v>0</v>
      </c>
      <c r="R3" s="39" t="str">
        <v>#N/A</v>
      </c>
      <c r="S3" s="39" t="str">
        <v>#N/A</v>
      </c>
      <c r="T3" s="37" t="str">
        <v>#N/A</v>
      </c>
      <c r="U3" s="37" t="e">
        <v>#N/A</v>
      </c>
    </row>
    <row r="4" spans="1:21" x14ac:dyDescent="0.2">
      <c r="A4" s="34">
        <v>42795</v>
      </c>
      <c r="B4" s="35">
        <v>5673065.9763383614</v>
      </c>
      <c r="C4" s="35">
        <v>250000000</v>
      </c>
      <c r="D4" s="41">
        <v>42614</v>
      </c>
      <c r="E4" s="41">
        <v>42795</v>
      </c>
      <c r="F4" s="36">
        <v>181</v>
      </c>
      <c r="G4" s="37" t="str">
        <v>EuriborSwapIsdaFixA10Y 30/360 (Bond Basis)</v>
      </c>
      <c r="H4" s="36">
        <v>2</v>
      </c>
      <c r="I4" s="41">
        <v>42612</v>
      </c>
      <c r="J4" s="36" t="str">
        <v>Actual/360</v>
      </c>
      <c r="K4" s="38">
        <v>0.50277777777777777</v>
      </c>
      <c r="L4" s="39">
        <v>4.5133784563133925E-2</v>
      </c>
      <c r="M4" s="39" t="str">
        <v>#N/A</v>
      </c>
      <c r="N4" s="40">
        <v>1</v>
      </c>
      <c r="O4" s="39">
        <v>4.5006923395240664E-2</v>
      </c>
      <c r="P4" s="39">
        <v>1.2686116789326074E-4</v>
      </c>
      <c r="Q4" s="39">
        <v>0</v>
      </c>
      <c r="R4" s="39" t="str">
        <v>#N/A</v>
      </c>
      <c r="S4" s="39" t="str">
        <v>#N/A</v>
      </c>
      <c r="T4" s="37" t="str">
        <v>#N/A</v>
      </c>
      <c r="U4" s="37" t="e">
        <v>#N/A</v>
      </c>
    </row>
    <row r="5" spans="1:21" x14ac:dyDescent="0.2">
      <c r="A5" s="34">
        <v>42979</v>
      </c>
      <c r="B5" s="35">
        <v>5781397.3739674678</v>
      </c>
      <c r="C5" s="35">
        <v>250000000</v>
      </c>
      <c r="D5" s="41">
        <v>42795</v>
      </c>
      <c r="E5" s="41">
        <v>42979</v>
      </c>
      <c r="F5" s="36">
        <v>184</v>
      </c>
      <c r="G5" s="37" t="str">
        <v>EuriborSwapIsdaFixA10Y 30/360 (Bond Basis)</v>
      </c>
      <c r="H5" s="36">
        <v>2</v>
      </c>
      <c r="I5" s="41">
        <v>42793</v>
      </c>
      <c r="J5" s="36" t="str">
        <v>Actual/360</v>
      </c>
      <c r="K5" s="38">
        <v>0.51111111111111107</v>
      </c>
      <c r="L5" s="39">
        <v>4.524571857887584E-2</v>
      </c>
      <c r="M5" s="39" t="str">
        <v>#N/A</v>
      </c>
      <c r="N5" s="40">
        <v>1</v>
      </c>
      <c r="O5" s="39">
        <v>4.5008026308675272E-2</v>
      </c>
      <c r="P5" s="39">
        <v>2.3769227020056793E-4</v>
      </c>
      <c r="Q5" s="39">
        <v>0</v>
      </c>
      <c r="R5" s="39" t="str">
        <v>#N/A</v>
      </c>
      <c r="S5" s="39" t="str">
        <v>#N/A</v>
      </c>
      <c r="T5" s="37" t="str">
        <v>#N/A</v>
      </c>
      <c r="U5" s="37" t="e">
        <v>#N/A</v>
      </c>
    </row>
    <row r="6" spans="1:21" x14ac:dyDescent="0.2">
      <c r="A6" s="34">
        <v>43160</v>
      </c>
      <c r="B6" s="35">
        <v>5701477.2050535278</v>
      </c>
      <c r="C6" s="35">
        <v>250000000</v>
      </c>
      <c r="D6" s="41">
        <v>42979</v>
      </c>
      <c r="E6" s="41">
        <v>43160</v>
      </c>
      <c r="F6" s="36">
        <v>181</v>
      </c>
      <c r="G6" s="37" t="str">
        <v>EuriborSwapIsdaFixA10Y 30/360 (Bond Basis)</v>
      </c>
      <c r="H6" s="36">
        <v>2</v>
      </c>
      <c r="I6" s="41">
        <v>42977</v>
      </c>
      <c r="J6" s="36" t="str">
        <v>Actual/360</v>
      </c>
      <c r="K6" s="38">
        <v>0.50277777777777777</v>
      </c>
      <c r="L6" s="39">
        <v>4.535981864793967E-2</v>
      </c>
      <c r="M6" s="39" t="str">
        <v>#N/A</v>
      </c>
      <c r="N6" s="40">
        <v>1</v>
      </c>
      <c r="O6" s="39">
        <v>4.5008029175311368E-2</v>
      </c>
      <c r="P6" s="39">
        <v>3.5178947262830274E-4</v>
      </c>
      <c r="Q6" s="39">
        <v>0</v>
      </c>
      <c r="R6" s="39" t="str">
        <v>#N/A</v>
      </c>
      <c r="S6" s="39" t="str">
        <v>#N/A</v>
      </c>
      <c r="T6" s="37" t="str">
        <v>#N/A</v>
      </c>
      <c r="U6" s="37" t="e">
        <v>#N/A</v>
      </c>
    </row>
    <row r="7" spans="1:21" x14ac:dyDescent="0.2">
      <c r="A7" s="34">
        <v>43346</v>
      </c>
      <c r="B7" s="35">
        <v>5875061.2070167065</v>
      </c>
      <c r="C7" s="35">
        <v>250000000</v>
      </c>
      <c r="D7" s="41">
        <v>43160</v>
      </c>
      <c r="E7" s="41">
        <v>43346</v>
      </c>
      <c r="F7" s="36">
        <v>186</v>
      </c>
      <c r="G7" s="37" t="str">
        <v>EuriborSwapIsdaFixA10Y 30/360 (Bond Basis)</v>
      </c>
      <c r="H7" s="36">
        <v>2</v>
      </c>
      <c r="I7" s="41">
        <v>43158</v>
      </c>
      <c r="J7" s="36" t="str">
        <v>Actual/360</v>
      </c>
      <c r="K7" s="38">
        <v>0.51666666666666672</v>
      </c>
      <c r="L7" s="39">
        <v>4.5484344828516432E-2</v>
      </c>
      <c r="M7" s="39" t="str">
        <v>#N/A</v>
      </c>
      <c r="N7" s="40">
        <v>1</v>
      </c>
      <c r="O7" s="39">
        <v>4.5019432844782263E-2</v>
      </c>
      <c r="P7" s="39">
        <v>4.6491198373416892E-4</v>
      </c>
      <c r="Q7" s="39">
        <v>0</v>
      </c>
      <c r="R7" s="39" t="str">
        <v>#N/A</v>
      </c>
      <c r="S7" s="39" t="str">
        <v>#N/A</v>
      </c>
      <c r="T7" s="37" t="str">
        <v>#N/A</v>
      </c>
      <c r="U7" s="37" t="e">
        <v>#N/A</v>
      </c>
    </row>
    <row r="8" spans="1:21" x14ac:dyDescent="0.2">
      <c r="A8" s="34">
        <v>43525</v>
      </c>
      <c r="B8" s="35">
        <v>5668751.3170361184</v>
      </c>
      <c r="C8" s="35">
        <v>250000000</v>
      </c>
      <c r="D8" s="41">
        <v>43346</v>
      </c>
      <c r="E8" s="41">
        <v>43525</v>
      </c>
      <c r="F8" s="36">
        <v>179</v>
      </c>
      <c r="G8" s="37" t="str">
        <v>EuriborSwapIsdaFixA10Y 30/360 (Bond Basis)</v>
      </c>
      <c r="H8" s="36">
        <v>2</v>
      </c>
      <c r="I8" s="41">
        <v>43342</v>
      </c>
      <c r="J8" s="36" t="str">
        <v>Actual/360</v>
      </c>
      <c r="K8" s="38">
        <v>0.49722222222222223</v>
      </c>
      <c r="L8" s="39">
        <v>4.560336255045816E-2</v>
      </c>
      <c r="M8" s="39" t="str">
        <v>#N/A</v>
      </c>
      <c r="N8" s="40">
        <v>1</v>
      </c>
      <c r="O8" s="39">
        <v>4.5019502408633519E-2</v>
      </c>
      <c r="P8" s="39">
        <v>5.8386014182464085E-4</v>
      </c>
      <c r="Q8" s="39">
        <v>0</v>
      </c>
      <c r="R8" s="39" t="str">
        <v>#N/A</v>
      </c>
      <c r="S8" s="39" t="str">
        <v>#N/A</v>
      </c>
      <c r="T8" s="37" t="str">
        <v>#N/A</v>
      </c>
      <c r="U8" s="37" t="e">
        <v>#N/A</v>
      </c>
    </row>
    <row r="9" spans="1:21" x14ac:dyDescent="0.2">
      <c r="A9" s="34">
        <v>43710</v>
      </c>
      <c r="B9" s="35">
        <v>5873735.9371654261</v>
      </c>
      <c r="C9" s="35">
        <v>250000000</v>
      </c>
      <c r="D9" s="41">
        <v>43525</v>
      </c>
      <c r="E9" s="41">
        <v>43710</v>
      </c>
      <c r="F9" s="36">
        <v>185</v>
      </c>
      <c r="G9" s="37" t="str">
        <v>EuriborSwapIsdaFixA10Y 30/360 (Bond Basis)</v>
      </c>
      <c r="H9" s="36">
        <v>2</v>
      </c>
      <c r="I9" s="41">
        <v>43523</v>
      </c>
      <c r="J9" s="36" t="str">
        <v>Actual/360</v>
      </c>
      <c r="K9" s="38">
        <v>0.51388888888888884</v>
      </c>
      <c r="L9" s="39">
        <v>4.5719890537936292E-2</v>
      </c>
      <c r="M9" s="39" t="str">
        <v>#N/A</v>
      </c>
      <c r="N9" s="40">
        <v>1</v>
      </c>
      <c r="O9" s="39">
        <v>4.502110213524152E-2</v>
      </c>
      <c r="P9" s="39">
        <v>6.9878840269477216E-4</v>
      </c>
      <c r="Q9" s="39">
        <v>0</v>
      </c>
      <c r="R9" s="39" t="str">
        <v>#N/A</v>
      </c>
      <c r="S9" s="39" t="str">
        <v>#N/A</v>
      </c>
      <c r="T9" s="37" t="str">
        <v>#N/A</v>
      </c>
      <c r="U9" s="37" t="e">
        <v>#N/A</v>
      </c>
    </row>
    <row r="10" spans="1:21" x14ac:dyDescent="0.2">
      <c r="A10" s="34">
        <v>43892</v>
      </c>
      <c r="B10" s="35">
        <v>5793686.3912667744</v>
      </c>
      <c r="C10" s="35">
        <v>250000000</v>
      </c>
      <c r="D10" s="41">
        <v>43710</v>
      </c>
      <c r="E10" s="41">
        <v>43892</v>
      </c>
      <c r="F10" s="36">
        <v>182</v>
      </c>
      <c r="G10" s="37" t="str">
        <v>EuriborSwapIsdaFixA10Y 30/360 (Bond Basis)</v>
      </c>
      <c r="H10" s="36">
        <v>2</v>
      </c>
      <c r="I10" s="41">
        <v>43706</v>
      </c>
      <c r="J10" s="36" t="str">
        <v>Actual/360</v>
      </c>
      <c r="K10" s="38">
        <v>0.50555555555555554</v>
      </c>
      <c r="L10" s="39">
        <v>4.5840156062770088E-2</v>
      </c>
      <c r="M10" s="39" t="str">
        <v>#N/A</v>
      </c>
      <c r="N10" s="40">
        <v>1</v>
      </c>
      <c r="O10" s="39">
        <v>4.5021175851779609E-2</v>
      </c>
      <c r="P10" s="39">
        <v>8.1898021099047896E-4</v>
      </c>
      <c r="Q10" s="39">
        <v>0</v>
      </c>
      <c r="R10" s="39" t="str">
        <v>#N/A</v>
      </c>
      <c r="S10" s="39" t="str">
        <v>#N/A</v>
      </c>
      <c r="T10" s="37" t="str">
        <v>#N/A</v>
      </c>
      <c r="U10" s="37" t="e">
        <v>#N/A</v>
      </c>
    </row>
    <row r="11" spans="1:21" x14ac:dyDescent="0.2">
      <c r="A11" s="34">
        <v>44075</v>
      </c>
      <c r="B11" s="35">
        <v>5839076.4421995264</v>
      </c>
      <c r="C11" s="35">
        <v>250000000</v>
      </c>
      <c r="D11" s="41">
        <v>43892</v>
      </c>
      <c r="E11" s="41">
        <v>44075</v>
      </c>
      <c r="F11" s="36">
        <v>183</v>
      </c>
      <c r="G11" s="37" t="str">
        <v>EuriborSwapIsdaFixA10Y 30/360 (Bond Basis)</v>
      </c>
      <c r="H11" s="36">
        <v>2</v>
      </c>
      <c r="I11" s="41">
        <v>43888</v>
      </c>
      <c r="J11" s="36" t="str">
        <v>Actual/360</v>
      </c>
      <c r="K11" s="38">
        <v>0.5083333333333333</v>
      </c>
      <c r="L11" s="39">
        <v>4.5946831020586443E-2</v>
      </c>
      <c r="M11" s="39" t="str">
        <v>#N/A</v>
      </c>
      <c r="N11" s="40">
        <v>1</v>
      </c>
      <c r="O11" s="39">
        <v>4.5007075745718446E-2</v>
      </c>
      <c r="P11" s="39">
        <v>9.3975527486799687E-4</v>
      </c>
      <c r="Q11" s="39">
        <v>0</v>
      </c>
      <c r="R11" s="39" t="str">
        <v>#N/A</v>
      </c>
      <c r="S11" s="39" t="str">
        <v>#N/A</v>
      </c>
      <c r="T11" s="37" t="str">
        <v>#N/A</v>
      </c>
      <c r="U11" s="37" t="e">
        <v>#N/A</v>
      </c>
    </row>
    <row r="12" spans="1:21" x14ac:dyDescent="0.2">
      <c r="A12" s="34">
        <v>44256</v>
      </c>
      <c r="B12" s="35">
        <v>5790499.8095788136</v>
      </c>
      <c r="C12" s="35">
        <v>250000000</v>
      </c>
      <c r="D12" s="41">
        <v>44075</v>
      </c>
      <c r="E12" s="41">
        <v>44256</v>
      </c>
      <c r="F12" s="36">
        <v>181</v>
      </c>
      <c r="G12" s="37" t="str">
        <v>EuriborSwapIsdaFixA10Y 30/360 (Bond Basis)</v>
      </c>
      <c r="H12" s="36">
        <v>2</v>
      </c>
      <c r="I12" s="41">
        <v>44071</v>
      </c>
      <c r="J12" s="36" t="str">
        <v>Actual/360</v>
      </c>
      <c r="K12" s="38">
        <v>0.50277777777777777</v>
      </c>
      <c r="L12" s="39">
        <v>4.6068064783389456E-2</v>
      </c>
      <c r="M12" s="39" t="str">
        <v>#N/A</v>
      </c>
      <c r="N12" s="40">
        <v>1</v>
      </c>
      <c r="O12" s="39">
        <v>4.5006994120837647E-2</v>
      </c>
      <c r="P12" s="39">
        <v>1.0610706625518093E-3</v>
      </c>
      <c r="Q12" s="39">
        <v>0</v>
      </c>
      <c r="R12" s="39" t="str">
        <v>#N/A</v>
      </c>
      <c r="S12" s="39" t="str">
        <v>#N/A</v>
      </c>
      <c r="T12" s="37" t="str">
        <v>#N/A</v>
      </c>
      <c r="U12" s="37" t="e">
        <v>#N/A</v>
      </c>
    </row>
    <row r="13" spans="1:21" x14ac:dyDescent="0.2">
      <c r="A13" s="34">
        <v>44440</v>
      </c>
      <c r="B13" s="35">
        <v>5902333.7158103045</v>
      </c>
      <c r="C13" s="35">
        <v>250000000</v>
      </c>
      <c r="D13" s="41">
        <v>44256</v>
      </c>
      <c r="E13" s="41">
        <v>44440</v>
      </c>
      <c r="F13" s="36">
        <v>184</v>
      </c>
      <c r="G13" s="37" t="str">
        <v>EuriborSwapIsdaFixA10Y 30/360 (Bond Basis)</v>
      </c>
      <c r="H13" s="36">
        <v>2</v>
      </c>
      <c r="I13" s="41">
        <v>44252</v>
      </c>
      <c r="J13" s="36" t="str">
        <v>Actual/360</v>
      </c>
      <c r="K13" s="38">
        <v>0.51111111111111107</v>
      </c>
      <c r="L13" s="39">
        <v>4.6192176906341517E-2</v>
      </c>
      <c r="M13" s="39" t="str">
        <v>#N/A</v>
      </c>
      <c r="N13" s="40">
        <v>1</v>
      </c>
      <c r="O13" s="39">
        <v>4.5008179983093838E-2</v>
      </c>
      <c r="P13" s="39">
        <v>1.1839969232476794E-3</v>
      </c>
      <c r="Q13" s="39">
        <v>0</v>
      </c>
      <c r="R13" s="39" t="str">
        <v>#N/A</v>
      </c>
      <c r="S13" s="39" t="str">
        <v>#N/A</v>
      </c>
      <c r="T13" s="37" t="str">
        <v>#N/A</v>
      </c>
      <c r="U13" s="37" t="e">
        <v>#N/A</v>
      </c>
    </row>
    <row r="14" spans="1:21" x14ac:dyDescent="0.2">
      <c r="A14" s="34">
        <v>44621</v>
      </c>
      <c r="B14" s="35">
        <v>5822020.7863524556</v>
      </c>
      <c r="C14" s="35">
        <v>250000000</v>
      </c>
      <c r="D14" s="41">
        <v>44440</v>
      </c>
      <c r="E14" s="41">
        <v>44621</v>
      </c>
      <c r="F14" s="36">
        <v>181</v>
      </c>
      <c r="G14" s="37" t="str">
        <v>EuriborSwapIsdaFixA10Y 30/360 (Bond Basis)</v>
      </c>
      <c r="H14" s="36">
        <v>2</v>
      </c>
      <c r="I14" s="41">
        <v>44438</v>
      </c>
      <c r="J14" s="36" t="str">
        <v>Actual/360</v>
      </c>
      <c r="K14" s="38">
        <v>0.50277777777777777</v>
      </c>
      <c r="L14" s="39">
        <v>4.6318839405235013E-2</v>
      </c>
      <c r="M14" s="39" t="str">
        <v>#N/A</v>
      </c>
      <c r="N14" s="40">
        <v>1</v>
      </c>
      <c r="O14" s="39">
        <v>4.5008026308675335E-2</v>
      </c>
      <c r="P14" s="39">
        <v>1.3108130965596779E-3</v>
      </c>
      <c r="Q14" s="39">
        <v>0</v>
      </c>
      <c r="R14" s="39" t="str">
        <v>#N/A</v>
      </c>
      <c r="S14" s="39" t="str">
        <v>#N/A</v>
      </c>
      <c r="T14" s="37" t="str">
        <v>#N/A</v>
      </c>
      <c r="U14" s="37" t="e">
        <v>#N/A</v>
      </c>
    </row>
    <row r="15" spans="1:21" x14ac:dyDescent="0.2">
      <c r="A15" s="34">
        <v>44805</v>
      </c>
      <c r="B15" s="35">
        <v>5935945.4089476839</v>
      </c>
      <c r="C15" s="35">
        <v>250000000</v>
      </c>
      <c r="D15" s="41">
        <v>44621</v>
      </c>
      <c r="E15" s="41">
        <v>44805</v>
      </c>
      <c r="F15" s="36">
        <v>184</v>
      </c>
      <c r="G15" s="37" t="str">
        <v>EuriborSwapIsdaFixA10Y 30/360 (Bond Basis)</v>
      </c>
      <c r="H15" s="36">
        <v>2</v>
      </c>
      <c r="I15" s="41">
        <v>44617</v>
      </c>
      <c r="J15" s="36" t="str">
        <v>Actual/360</v>
      </c>
      <c r="K15" s="38">
        <v>0.51111111111111107</v>
      </c>
      <c r="L15" s="39">
        <v>4.6455224939590568E-2</v>
      </c>
      <c r="M15" s="39" t="str">
        <v>#N/A</v>
      </c>
      <c r="N15" s="40">
        <v>1</v>
      </c>
      <c r="O15" s="39">
        <v>4.5019439201856852E-2</v>
      </c>
      <c r="P15" s="39">
        <v>1.4357857377337163E-3</v>
      </c>
      <c r="Q15" s="39">
        <v>0</v>
      </c>
      <c r="R15" s="39" t="str">
        <v>#N/A</v>
      </c>
      <c r="S15" s="39" t="str">
        <v>#N/A</v>
      </c>
      <c r="T15" s="37" t="str">
        <v>#N/A</v>
      </c>
      <c r="U15" s="37" t="e">
        <v>#N/A</v>
      </c>
    </row>
    <row r="16" spans="1:21" x14ac:dyDescent="0.2">
      <c r="A16" s="34">
        <v>44986</v>
      </c>
      <c r="B16" s="35">
        <v>5855599.6702413652</v>
      </c>
      <c r="C16" s="35">
        <v>250000000</v>
      </c>
      <c r="D16" s="41">
        <v>44805</v>
      </c>
      <c r="E16" s="41">
        <v>44986</v>
      </c>
      <c r="F16" s="36">
        <v>181</v>
      </c>
      <c r="G16" s="37" t="str">
        <v>EuriborSwapIsdaFixA10Y 30/360 (Bond Basis)</v>
      </c>
      <c r="H16" s="36">
        <v>2</v>
      </c>
      <c r="I16" s="41">
        <v>44803</v>
      </c>
      <c r="J16" s="36" t="str">
        <v>Actual/360</v>
      </c>
      <c r="K16" s="38">
        <v>0.50277777777777777</v>
      </c>
      <c r="L16" s="39">
        <v>4.6585986326782132E-2</v>
      </c>
      <c r="M16" s="39" t="str">
        <v>#N/A</v>
      </c>
      <c r="N16" s="40">
        <v>1</v>
      </c>
      <c r="O16" s="39">
        <v>4.5019432844782284E-2</v>
      </c>
      <c r="P16" s="39">
        <v>1.5665534819998481E-3</v>
      </c>
      <c r="Q16" s="39">
        <v>0</v>
      </c>
      <c r="R16" s="39" t="str">
        <v>#N/A</v>
      </c>
      <c r="S16" s="39" t="str">
        <v>#N/A</v>
      </c>
      <c r="T16" s="37" t="str">
        <v>#N/A</v>
      </c>
      <c r="U16" s="37" t="e">
        <v>#N/A</v>
      </c>
    </row>
    <row r="17" spans="1:21" x14ac:dyDescent="0.2">
      <c r="A17" s="34">
        <v>45170</v>
      </c>
      <c r="B17" s="35">
        <v>5969344.1408096906</v>
      </c>
      <c r="C17" s="35">
        <v>250000000</v>
      </c>
      <c r="D17" s="41">
        <v>44986</v>
      </c>
      <c r="E17" s="41">
        <v>45170</v>
      </c>
      <c r="F17" s="36">
        <v>184</v>
      </c>
      <c r="G17" s="37" t="str">
        <v>EuriborSwapIsdaFixA10Y 30/360 (Bond Basis)</v>
      </c>
      <c r="H17" s="36">
        <v>2</v>
      </c>
      <c r="I17" s="41">
        <v>44984</v>
      </c>
      <c r="J17" s="36" t="str">
        <v>Actual/360</v>
      </c>
      <c r="K17" s="38">
        <v>0.51111111111111107</v>
      </c>
      <c r="L17" s="39">
        <v>4.671660631938019E-2</v>
      </c>
      <c r="M17" s="39" t="str">
        <v>#N/A</v>
      </c>
      <c r="N17" s="40">
        <v>1</v>
      </c>
      <c r="O17" s="39">
        <v>4.5021108778765029E-2</v>
      </c>
      <c r="P17" s="39">
        <v>1.6954975406151609E-3</v>
      </c>
      <c r="Q17" s="39">
        <v>0</v>
      </c>
      <c r="R17" s="39" t="str">
        <v>#N/A</v>
      </c>
      <c r="S17" s="39" t="str">
        <v>#N/A</v>
      </c>
      <c r="T17" s="37" t="str">
        <v>#N/A</v>
      </c>
      <c r="U17" s="37" t="e">
        <v>#N/A</v>
      </c>
    </row>
    <row r="18" spans="1:21" x14ac:dyDescent="0.2">
      <c r="A18" s="34">
        <v>45352</v>
      </c>
      <c r="B18" s="35">
        <v>5921221.1528201811</v>
      </c>
      <c r="C18" s="35">
        <v>250000000</v>
      </c>
      <c r="D18" s="41">
        <v>45170</v>
      </c>
      <c r="E18" s="41">
        <v>45352</v>
      </c>
      <c r="F18" s="36">
        <v>182</v>
      </c>
      <c r="G18" s="37" t="str">
        <v>EuriborSwapIsdaFixA10Y 30/360 (Bond Basis)</v>
      </c>
      <c r="H18" s="36">
        <v>2</v>
      </c>
      <c r="I18" s="41">
        <v>45168</v>
      </c>
      <c r="J18" s="36" t="str">
        <v>Actual/360</v>
      </c>
      <c r="K18" s="38">
        <v>0.50555555555555554</v>
      </c>
      <c r="L18" s="39">
        <v>4.6849222308027808E-2</v>
      </c>
      <c r="M18" s="39" t="str">
        <v>#N/A</v>
      </c>
      <c r="N18" s="40">
        <v>1</v>
      </c>
      <c r="O18" s="39">
        <v>4.5021102135241534E-2</v>
      </c>
      <c r="P18" s="39">
        <v>1.8281201727862739E-3</v>
      </c>
      <c r="Q18" s="39">
        <v>0</v>
      </c>
      <c r="R18" s="39" t="str">
        <v>#N/A</v>
      </c>
      <c r="S18" s="39" t="str">
        <v>#N/A</v>
      </c>
      <c r="T18" s="37" t="str">
        <v>#N/A</v>
      </c>
      <c r="U18" s="37" t="e">
        <v>#N/A</v>
      </c>
    </row>
    <row r="19" spans="1:21" x14ac:dyDescent="0.2">
      <c r="A19" s="34">
        <v>45537</v>
      </c>
      <c r="B19" s="35">
        <v>6033706.9889501892</v>
      </c>
      <c r="C19" s="35">
        <v>250000000</v>
      </c>
      <c r="D19" s="41">
        <v>45352</v>
      </c>
      <c r="E19" s="41">
        <v>45537</v>
      </c>
      <c r="F19" s="36">
        <v>185</v>
      </c>
      <c r="G19" s="37" t="str">
        <v>EuriborSwapIsdaFixA10Y 30/360 (Bond Basis)</v>
      </c>
      <c r="H19" s="36">
        <v>2</v>
      </c>
      <c r="I19" s="41">
        <v>45350</v>
      </c>
      <c r="J19" s="36" t="str">
        <v>Actual/360</v>
      </c>
      <c r="K19" s="38">
        <v>0.51388888888888884</v>
      </c>
      <c r="L19" s="39">
        <v>4.6965070616693368E-2</v>
      </c>
      <c r="M19" s="39" t="str">
        <v>#N/A</v>
      </c>
      <c r="N19" s="40">
        <v>1</v>
      </c>
      <c r="O19" s="39">
        <v>4.5006931640100736E-2</v>
      </c>
      <c r="P19" s="39">
        <v>1.9581389765926313E-3</v>
      </c>
      <c r="Q19" s="39">
        <v>0</v>
      </c>
      <c r="R19" s="39" t="str">
        <v>#N/A</v>
      </c>
      <c r="S19" s="39" t="str">
        <v>#N/A</v>
      </c>
      <c r="T19" s="37" t="str">
        <v>#N/A</v>
      </c>
      <c r="U19" s="37" t="e">
        <v>#N/A</v>
      </c>
    </row>
    <row r="20" spans="1:21" x14ac:dyDescent="0.2">
      <c r="A20" s="34">
        <v>45719</v>
      </c>
      <c r="B20" s="35">
        <v>5953092.8955605254</v>
      </c>
      <c r="C20" s="35">
        <v>250000000</v>
      </c>
      <c r="D20" s="41">
        <v>45537</v>
      </c>
      <c r="E20" s="41">
        <v>45719</v>
      </c>
      <c r="F20" s="36">
        <v>182</v>
      </c>
      <c r="G20" s="37" t="str">
        <v>EuriborSwapIsdaFixA10Y 30/360 (Bond Basis)</v>
      </c>
      <c r="H20" s="36">
        <v>2</v>
      </c>
      <c r="I20" s="41">
        <v>45533</v>
      </c>
      <c r="J20" s="36" t="str">
        <v>Actual/360</v>
      </c>
      <c r="K20" s="38">
        <v>0.50555555555555554</v>
      </c>
      <c r="L20" s="39">
        <v>4.7101394338500857E-2</v>
      </c>
      <c r="M20" s="39" t="str">
        <v>#N/A</v>
      </c>
      <c r="N20" s="40">
        <v>1</v>
      </c>
      <c r="O20" s="39">
        <v>4.500707574571846E-2</v>
      </c>
      <c r="P20" s="39">
        <v>2.0943185927823973E-3</v>
      </c>
      <c r="Q20" s="39">
        <v>0</v>
      </c>
      <c r="R20" s="39" t="str">
        <v>#N/A</v>
      </c>
      <c r="S20" s="39" t="str">
        <v>#N/A</v>
      </c>
      <c r="T20" s="37" t="str">
        <v>#N/A</v>
      </c>
      <c r="U20" s="37" t="e">
        <v>#N/A</v>
      </c>
    </row>
    <row r="21" spans="1:21" x14ac:dyDescent="0.2">
      <c r="A21" s="34">
        <v>45901</v>
      </c>
      <c r="B21" s="35">
        <v>5971177.8521469906</v>
      </c>
      <c r="C21" s="35">
        <v>250000000</v>
      </c>
      <c r="D21" s="41">
        <v>45719</v>
      </c>
      <c r="E21" s="41">
        <v>45901</v>
      </c>
      <c r="F21" s="36">
        <v>182</v>
      </c>
      <c r="G21" s="37" t="str">
        <v>EuriborSwapIsdaFixA10Y 30/360 (Bond Basis)</v>
      </c>
      <c r="H21" s="36">
        <v>2</v>
      </c>
      <c r="I21" s="41">
        <v>45715</v>
      </c>
      <c r="J21" s="36" t="str">
        <v>Actual/360</v>
      </c>
      <c r="K21" s="38">
        <v>0.50555555555555554</v>
      </c>
      <c r="L21" s="39">
        <v>4.7244484104899266E-2</v>
      </c>
      <c r="M21" s="39" t="str">
        <v>#N/A</v>
      </c>
      <c r="N21" s="40">
        <v>1</v>
      </c>
      <c r="O21" s="39">
        <v>4.5008179983093845E-2</v>
      </c>
      <c r="P21" s="39">
        <v>2.2363041218054214E-3</v>
      </c>
      <c r="Q21" s="39">
        <v>0</v>
      </c>
      <c r="R21" s="39" t="str">
        <v>#N/A</v>
      </c>
      <c r="S21" s="39" t="str">
        <v>#N/A</v>
      </c>
      <c r="T21" s="37" t="str">
        <v>#N/A</v>
      </c>
      <c r="U21" s="37" t="e">
        <v>#N/A</v>
      </c>
    </row>
    <row r="22" spans="1:21" x14ac:dyDescent="0.2">
      <c r="A22" s="34">
        <v>46083</v>
      </c>
      <c r="B22" s="35">
        <v>5987832.8935749261</v>
      </c>
      <c r="C22" s="35">
        <v>250000000</v>
      </c>
      <c r="D22" s="41">
        <v>45901</v>
      </c>
      <c r="E22" s="41">
        <v>46083</v>
      </c>
      <c r="F22" s="36">
        <v>182</v>
      </c>
      <c r="G22" s="37" t="str">
        <v>EuriborSwapIsdaFixA10Y 30/360 (Bond Basis)</v>
      </c>
      <c r="H22" s="36">
        <v>2</v>
      </c>
      <c r="I22" s="41">
        <v>45897</v>
      </c>
      <c r="J22" s="36" t="str">
        <v>Actual/360</v>
      </c>
      <c r="K22" s="38">
        <v>0.50555555555555554</v>
      </c>
      <c r="L22" s="39">
        <v>4.737626025685656E-2</v>
      </c>
      <c r="M22" s="39" t="str">
        <v>#N/A</v>
      </c>
      <c r="N22" s="40">
        <v>1</v>
      </c>
      <c r="O22" s="39">
        <v>4.5008179983093824E-2</v>
      </c>
      <c r="P22" s="39">
        <v>2.3680802737627363E-3</v>
      </c>
      <c r="Q22" s="39">
        <v>0</v>
      </c>
      <c r="R22" s="39" t="str">
        <v>#N/A</v>
      </c>
      <c r="S22" s="39" t="str">
        <v>#N/A</v>
      </c>
      <c r="T22" s="37" t="str">
        <v>#N/A</v>
      </c>
      <c r="U22" s="37" t="e">
        <v>#N/A</v>
      </c>
    </row>
    <row r="23" spans="1:21" x14ac:dyDescent="0.2">
      <c r="A23" s="34">
        <v>46266</v>
      </c>
      <c r="B23" s="35">
        <v>6040525.4186586449</v>
      </c>
      <c r="C23" s="35">
        <v>250000000</v>
      </c>
      <c r="D23" s="41">
        <v>46083</v>
      </c>
      <c r="E23" s="41">
        <v>46266</v>
      </c>
      <c r="F23" s="36">
        <v>183</v>
      </c>
      <c r="G23" s="37" t="str">
        <v>EuriborSwapIsdaFixA10Y 30/360 (Bond Basis)</v>
      </c>
      <c r="H23" s="36">
        <v>2</v>
      </c>
      <c r="I23" s="41">
        <v>46079</v>
      </c>
      <c r="J23" s="36" t="str">
        <v>Actual/360</v>
      </c>
      <c r="K23" s="38">
        <v>0.5083333333333333</v>
      </c>
      <c r="L23" s="39">
        <v>4.7532003294363107E-2</v>
      </c>
      <c r="M23" s="39" t="str">
        <v>#N/A</v>
      </c>
      <c r="N23" s="40">
        <v>1</v>
      </c>
      <c r="O23" s="39">
        <v>4.5019502408633505E-2</v>
      </c>
      <c r="P23" s="39">
        <v>2.5125008857296016E-3</v>
      </c>
      <c r="Q23" s="39">
        <v>0</v>
      </c>
      <c r="R23" s="39" t="str">
        <v>#N/A</v>
      </c>
      <c r="S23" s="39" t="str">
        <v>#N/A</v>
      </c>
      <c r="T23" s="37" t="str">
        <v>#N/A</v>
      </c>
      <c r="U23" s="37" t="e">
        <v>#N/A</v>
      </c>
    </row>
    <row r="24" spans="1:21" x14ac:dyDescent="0.2">
      <c r="A24" s="34">
        <v>46447</v>
      </c>
      <c r="B24" s="35">
        <v>5991979.9368249457</v>
      </c>
      <c r="C24" s="35">
        <v>250000000</v>
      </c>
      <c r="D24" s="41">
        <v>46266</v>
      </c>
      <c r="E24" s="41">
        <v>46447</v>
      </c>
      <c r="F24" s="36">
        <v>181</v>
      </c>
      <c r="G24" s="37" t="str">
        <v>EuriborSwapIsdaFixA10Y 30/360 (Bond Basis)</v>
      </c>
      <c r="H24" s="36">
        <v>2</v>
      </c>
      <c r="I24" s="41">
        <v>46262</v>
      </c>
      <c r="J24" s="36" t="str">
        <v>Actual/360</v>
      </c>
      <c r="K24" s="38">
        <v>0.50277777777777777</v>
      </c>
      <c r="L24" s="39">
        <v>4.7671000602364205E-2</v>
      </c>
      <c r="M24" s="39" t="str">
        <v>#N/A</v>
      </c>
      <c r="N24" s="40">
        <v>1</v>
      </c>
      <c r="O24" s="39">
        <v>4.5019439201856831E-2</v>
      </c>
      <c r="P24" s="39">
        <v>2.651561400507374E-3</v>
      </c>
      <c r="Q24" s="39">
        <v>0</v>
      </c>
      <c r="R24" s="39" t="str">
        <v>#N/A</v>
      </c>
      <c r="S24" s="39" t="str">
        <v>#N/A</v>
      </c>
      <c r="T24" s="37" t="str">
        <v>#N/A</v>
      </c>
      <c r="U24" s="37" t="e">
        <v>#N/A</v>
      </c>
    </row>
  </sheetData>
  <phoneticPr fontId="0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N96"/>
  <sheetViews>
    <sheetView topLeftCell="A4" workbookViewId="0">
      <selection activeCell="D28" sqref="D28"/>
    </sheetView>
  </sheetViews>
  <sheetFormatPr defaultRowHeight="11.25" x14ac:dyDescent="0.2"/>
  <cols>
    <col min="1" max="1" width="16.6640625" bestFit="1" customWidth="1"/>
    <col min="2" max="2" width="10.33203125" bestFit="1" customWidth="1"/>
    <col min="3" max="3" width="13" bestFit="1" customWidth="1"/>
    <col min="4" max="5" width="16.6640625" bestFit="1" customWidth="1"/>
    <col min="6" max="6" width="7.6640625" bestFit="1" customWidth="1"/>
    <col min="7" max="7" width="18.83203125" bestFit="1" customWidth="1"/>
    <col min="8" max="8" width="6" bestFit="1" customWidth="1"/>
    <col min="9" max="9" width="16.83203125" bestFit="1" customWidth="1"/>
    <col min="10" max="10" width="10" bestFit="1" customWidth="1"/>
    <col min="11" max="11" width="7.6640625" bestFit="1" customWidth="1"/>
    <col min="12" max="12" width="9" bestFit="1" customWidth="1"/>
    <col min="13" max="13" width="5.33203125" bestFit="1" customWidth="1"/>
    <col min="14" max="14" width="7.6640625" bestFit="1" customWidth="1"/>
    <col min="15" max="15" width="9" bestFit="1" customWidth="1"/>
    <col min="16" max="16" width="12.83203125" bestFit="1" customWidth="1"/>
    <col min="17" max="17" width="8.5" bestFit="1" customWidth="1"/>
    <col min="18" max="18" width="5.33203125" bestFit="1" customWidth="1"/>
    <col min="19" max="19" width="9.33203125" bestFit="1" customWidth="1"/>
    <col min="20" max="20" width="9" bestFit="1" customWidth="1"/>
    <col min="21" max="21" width="5.33203125" bestFit="1" customWidth="1"/>
  </cols>
  <sheetData>
    <row r="1" spans="1:40" ht="22.5" x14ac:dyDescent="0.2">
      <c r="A1" s="33" t="str">
        <f t="array" ref="A1:U96">_xll.qlSwapLegAnalysis(Swaps!E1,1)</f>
        <v>Payment Date</v>
      </c>
      <c r="B1" s="33" t="str">
        <v>Amount</v>
      </c>
      <c r="C1" s="33" t="str">
        <v>Nominal</v>
      </c>
      <c r="D1" s="33" t="str">
        <v>Accrual Start Date</v>
      </c>
      <c r="E1" s="33" t="str">
        <v>Accrual End Date</v>
      </c>
      <c r="F1" s="33" t="str">
        <v>Accrual Days</v>
      </c>
      <c r="G1" s="33" t="str">
        <v>Index</v>
      </c>
      <c r="H1" s="33" t="str">
        <v>Fixing Days</v>
      </c>
      <c r="I1" s="33" t="str">
        <v>Fixing Dates</v>
      </c>
      <c r="J1" s="33" t="str">
        <v>Day Counter</v>
      </c>
      <c r="K1" s="33" t="str">
        <v>Accrual Period</v>
      </c>
      <c r="L1" s="33" t="str">
        <v>Effective Rate</v>
      </c>
      <c r="M1" s="33" t="str">
        <v>Floor</v>
      </c>
      <c r="N1" s="33" t="str">
        <v>Gearing</v>
      </c>
      <c r="O1" s="33" t="str">
        <v>Index Fixing</v>
      </c>
      <c r="P1" s="33" t="str">
        <v>Conv. Adj.</v>
      </c>
      <c r="Q1" s="33" t="str">
        <v>Spread</v>
      </c>
      <c r="R1" s="33" t="str">
        <v>Cap</v>
      </c>
      <c r="S1" s="33" t="str">
        <v>Call Digital Payoff</v>
      </c>
      <c r="T1" s="33" t="str">
        <v>Put Digital Payoff</v>
      </c>
      <c r="U1" s="33" t="e">
        <v>#N/A</v>
      </c>
    </row>
    <row r="2" spans="1:40" x14ac:dyDescent="0.2">
      <c r="A2" s="34">
        <v>42430</v>
      </c>
      <c r="B2" s="35">
        <v>209621.90041203611</v>
      </c>
      <c r="C2" s="35">
        <v>250000000</v>
      </c>
      <c r="D2" s="41">
        <v>42404</v>
      </c>
      <c r="E2" s="41">
        <v>42430</v>
      </c>
      <c r="F2" s="36">
        <v>26</v>
      </c>
      <c r="G2" s="37" t="str">
        <v>Euribor6M Actual/360</v>
      </c>
      <c r="H2" s="36">
        <v>2</v>
      </c>
      <c r="I2" s="41">
        <v>42402</v>
      </c>
      <c r="J2" s="36" t="str">
        <v>Actual/360</v>
      </c>
      <c r="K2" s="38">
        <v>7.2222222222222215E-2</v>
      </c>
      <c r="L2" s="39">
        <v>1.1609828330512771E-2</v>
      </c>
      <c r="M2" s="39" t="str">
        <v>#N/A</v>
      </c>
      <c r="N2" s="40">
        <v>1</v>
      </c>
      <c r="O2" s="39">
        <v>-8.9017166948723012E-4</v>
      </c>
      <c r="P2" s="39">
        <v>2.1684043449710089E-19</v>
      </c>
      <c r="Q2" s="39">
        <v>1.2500000000000001E-2</v>
      </c>
      <c r="R2" s="39" t="str">
        <v>#N/A</v>
      </c>
      <c r="S2" s="39" t="str">
        <v>#N/A</v>
      </c>
      <c r="T2" s="37" t="str">
        <v>#N/A</v>
      </c>
      <c r="U2" s="37" t="e">
        <v>#N/A</v>
      </c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</row>
    <row r="3" spans="1:40" x14ac:dyDescent="0.2">
      <c r="A3" s="34">
        <v>42614</v>
      </c>
      <c r="B3" s="35">
        <v>1445382.4397623606</v>
      </c>
      <c r="C3" s="35">
        <v>250000000</v>
      </c>
      <c r="D3" s="41">
        <v>42430</v>
      </c>
      <c r="E3" s="41">
        <v>42614</v>
      </c>
      <c r="F3" s="36">
        <v>184</v>
      </c>
      <c r="G3" s="37" t="str">
        <v>Euribor6M Actual/360</v>
      </c>
      <c r="H3" s="36">
        <v>2</v>
      </c>
      <c r="I3" s="41">
        <v>42426</v>
      </c>
      <c r="J3" s="36" t="str">
        <v>Actual/360</v>
      </c>
      <c r="K3" s="38">
        <v>0.51111111111111107</v>
      </c>
      <c r="L3" s="39">
        <v>1.1311688659009779E-2</v>
      </c>
      <c r="M3" s="39" t="str">
        <v>#N/A</v>
      </c>
      <c r="N3" s="40">
        <v>1</v>
      </c>
      <c r="O3" s="39">
        <v>-1.1883113409902216E-3</v>
      </c>
      <c r="P3" s="39">
        <v>2.1684043449710089E-19</v>
      </c>
      <c r="Q3" s="39">
        <v>1.2500000000000001E-2</v>
      </c>
      <c r="R3" s="39" t="str">
        <v>#N/A</v>
      </c>
      <c r="S3" s="39" t="str">
        <v>#N/A</v>
      </c>
      <c r="T3" s="37" t="str">
        <v>#N/A</v>
      </c>
      <c r="U3" s="37" t="e">
        <v>#N/A</v>
      </c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</row>
    <row r="4" spans="1:40" x14ac:dyDescent="0.2">
      <c r="A4" s="34">
        <v>42795</v>
      </c>
      <c r="B4" s="35">
        <v>1316104.4539645493</v>
      </c>
      <c r="C4" s="35">
        <v>250000000</v>
      </c>
      <c r="D4" s="41">
        <v>42614</v>
      </c>
      <c r="E4" s="41">
        <v>42795</v>
      </c>
      <c r="F4" s="36">
        <v>181</v>
      </c>
      <c r="G4" s="37" t="str">
        <v>Euribor6M Actual/360</v>
      </c>
      <c r="H4" s="36">
        <v>2</v>
      </c>
      <c r="I4" s="41">
        <v>42612</v>
      </c>
      <c r="J4" s="36" t="str">
        <v>Actual/360</v>
      </c>
      <c r="K4" s="38">
        <v>0.50277777777777777</v>
      </c>
      <c r="L4" s="39">
        <v>1.0470665269110228E-2</v>
      </c>
      <c r="M4" s="39" t="str">
        <v>#N/A</v>
      </c>
      <c r="N4" s="40">
        <v>1</v>
      </c>
      <c r="O4" s="39">
        <v>-2.0293347308897743E-3</v>
      </c>
      <c r="P4" s="39">
        <v>1.3010426069826053E-18</v>
      </c>
      <c r="Q4" s="39">
        <v>1.2500000000000001E-2</v>
      </c>
      <c r="R4" s="39" t="str">
        <v>#N/A</v>
      </c>
      <c r="S4" s="39" t="str">
        <v>#N/A</v>
      </c>
      <c r="T4" s="37" t="str">
        <v>#N/A</v>
      </c>
      <c r="U4" s="37" t="e">
        <v>#N/A</v>
      </c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</row>
    <row r="5" spans="1:40" x14ac:dyDescent="0.2">
      <c r="A5" s="34">
        <v>42979</v>
      </c>
      <c r="B5" s="35">
        <v>1351618.2420872655</v>
      </c>
      <c r="C5" s="35">
        <v>250000000</v>
      </c>
      <c r="D5" s="41">
        <v>42795</v>
      </c>
      <c r="E5" s="41">
        <v>42979</v>
      </c>
      <c r="F5" s="36">
        <v>184</v>
      </c>
      <c r="G5" s="37" t="str">
        <v>Euribor6M Actual/360</v>
      </c>
      <c r="H5" s="36">
        <v>2</v>
      </c>
      <c r="I5" s="41">
        <v>42793</v>
      </c>
      <c r="J5" s="36" t="str">
        <v>Actual/360</v>
      </c>
      <c r="K5" s="38">
        <v>0.51111111111111107</v>
      </c>
      <c r="L5" s="39">
        <v>1.0577881894595992E-2</v>
      </c>
      <c r="M5" s="39" t="str">
        <v>#N/A</v>
      </c>
      <c r="N5" s="40">
        <v>1</v>
      </c>
      <c r="O5" s="39">
        <v>-1.9221181054040061E-3</v>
      </c>
      <c r="P5" s="39">
        <v>-2.8189256484623115E-18</v>
      </c>
      <c r="Q5" s="39">
        <v>1.2500000000000001E-2</v>
      </c>
      <c r="R5" s="39" t="str">
        <v>#N/A</v>
      </c>
      <c r="S5" s="39" t="str">
        <v>#N/A</v>
      </c>
      <c r="T5" s="37" t="str">
        <v>#N/A</v>
      </c>
      <c r="U5" s="37" t="e">
        <v>#N/A</v>
      </c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</row>
    <row r="6" spans="1:40" x14ac:dyDescent="0.2">
      <c r="A6" s="34">
        <v>43160</v>
      </c>
      <c r="B6" s="35">
        <v>1477179.0017671136</v>
      </c>
      <c r="C6" s="35">
        <v>250000000</v>
      </c>
      <c r="D6" s="41">
        <v>42979</v>
      </c>
      <c r="E6" s="41">
        <v>43160</v>
      </c>
      <c r="F6" s="36">
        <v>181</v>
      </c>
      <c r="G6" s="37" t="str">
        <v>Euribor6M Actual/360</v>
      </c>
      <c r="H6" s="36">
        <v>2</v>
      </c>
      <c r="I6" s="41">
        <v>42977</v>
      </c>
      <c r="J6" s="36" t="str">
        <v>Actual/360</v>
      </c>
      <c r="K6" s="38">
        <v>0.50277777777777777</v>
      </c>
      <c r="L6" s="39">
        <v>1.1752142334500792E-2</v>
      </c>
      <c r="M6" s="39" t="str">
        <v>#N/A</v>
      </c>
      <c r="N6" s="40">
        <v>1</v>
      </c>
      <c r="O6" s="39">
        <v>-7.4785766549920706E-4</v>
      </c>
      <c r="P6" s="39">
        <v>-1.8431436932253575E-18</v>
      </c>
      <c r="Q6" s="39">
        <v>1.2500000000000001E-2</v>
      </c>
      <c r="R6" s="39" t="str">
        <v>#N/A</v>
      </c>
      <c r="S6" s="39" t="str">
        <v>#N/A</v>
      </c>
      <c r="T6" s="37" t="str">
        <v>#N/A</v>
      </c>
      <c r="U6" s="37" t="e">
        <v>#N/A</v>
      </c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</row>
    <row r="7" spans="1:40" x14ac:dyDescent="0.2">
      <c r="A7" s="34">
        <v>43346</v>
      </c>
      <c r="B7" s="35">
        <v>1517985.5532797801</v>
      </c>
      <c r="C7" s="35">
        <v>250000000</v>
      </c>
      <c r="D7" s="41">
        <v>43160</v>
      </c>
      <c r="E7" s="41">
        <v>43346</v>
      </c>
      <c r="F7" s="36">
        <v>186</v>
      </c>
      <c r="G7" s="37" t="str">
        <v>Euribor6M Actual/360</v>
      </c>
      <c r="H7" s="36">
        <v>2</v>
      </c>
      <c r="I7" s="41">
        <v>43158</v>
      </c>
      <c r="J7" s="36" t="str">
        <v>Actual/360</v>
      </c>
      <c r="K7" s="38">
        <v>0.51666666666666672</v>
      </c>
      <c r="L7" s="39">
        <v>1.1752146218940232E-2</v>
      </c>
      <c r="M7" s="39" t="str">
        <v>#N/A</v>
      </c>
      <c r="N7" s="40">
        <v>1</v>
      </c>
      <c r="O7" s="39">
        <v>-7.4785378105976779E-4</v>
      </c>
      <c r="P7" s="39">
        <v>-8.6736173798840355E-19</v>
      </c>
      <c r="Q7" s="39">
        <v>1.2500000000000001E-2</v>
      </c>
      <c r="R7" s="39" t="str">
        <v>#N/A</v>
      </c>
      <c r="S7" s="39" t="str">
        <v>#N/A</v>
      </c>
      <c r="T7" s="37" t="str">
        <v>#N/A</v>
      </c>
      <c r="U7" s="37" t="e">
        <v>#N/A</v>
      </c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</row>
    <row r="8" spans="1:40" x14ac:dyDescent="0.2">
      <c r="A8" s="34">
        <v>43525</v>
      </c>
      <c r="B8" s="35">
        <v>1513185.6271480632</v>
      </c>
      <c r="C8" s="35">
        <v>250000000</v>
      </c>
      <c r="D8" s="41">
        <v>43346</v>
      </c>
      <c r="E8" s="41">
        <v>43525</v>
      </c>
      <c r="F8" s="36">
        <v>179</v>
      </c>
      <c r="G8" s="37" t="str">
        <v>Euribor6M Actual/360</v>
      </c>
      <c r="H8" s="36">
        <v>2</v>
      </c>
      <c r="I8" s="41">
        <v>43342</v>
      </c>
      <c r="J8" s="36" t="str">
        <v>Actual/360</v>
      </c>
      <c r="K8" s="38">
        <v>0.49722222222222223</v>
      </c>
      <c r="L8" s="39">
        <v>1.2173113425101736E-2</v>
      </c>
      <c r="M8" s="39" t="str">
        <v>#N/A</v>
      </c>
      <c r="N8" s="40">
        <v>1</v>
      </c>
      <c r="O8" s="39">
        <v>-3.2688657489826541E-4</v>
      </c>
      <c r="P8" s="39">
        <v>8.1315162936412833E-19</v>
      </c>
      <c r="Q8" s="39">
        <v>1.2500000000000001E-2</v>
      </c>
      <c r="R8" s="39" t="str">
        <v>#N/A</v>
      </c>
      <c r="S8" s="39" t="str">
        <v>#N/A</v>
      </c>
      <c r="T8" s="37" t="str">
        <v>#N/A</v>
      </c>
      <c r="U8" s="37" t="e">
        <v>#N/A</v>
      </c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</row>
    <row r="9" spans="1:40" x14ac:dyDescent="0.2">
      <c r="A9" s="34">
        <v>43710</v>
      </c>
      <c r="B9" s="35">
        <v>1897315.3452306867</v>
      </c>
      <c r="C9" s="35">
        <v>250000000</v>
      </c>
      <c r="D9" s="41">
        <v>43525</v>
      </c>
      <c r="E9" s="41">
        <v>43710</v>
      </c>
      <c r="F9" s="36">
        <v>185</v>
      </c>
      <c r="G9" s="37" t="str">
        <v>Euribor6M Actual/360</v>
      </c>
      <c r="H9" s="36">
        <v>2</v>
      </c>
      <c r="I9" s="41">
        <v>43523</v>
      </c>
      <c r="J9" s="36" t="str">
        <v>Actual/360</v>
      </c>
      <c r="K9" s="38">
        <v>0.51388888888888884</v>
      </c>
      <c r="L9" s="39">
        <v>1.4768292416930751E-2</v>
      </c>
      <c r="M9" s="39" t="str">
        <v>#N/A</v>
      </c>
      <c r="N9" s="40">
        <v>1</v>
      </c>
      <c r="O9" s="39">
        <v>2.2682924169307507E-3</v>
      </c>
      <c r="P9" s="39">
        <v>-4.3368086899420177E-19</v>
      </c>
      <c r="Q9" s="39">
        <v>1.2500000000000001E-2</v>
      </c>
      <c r="R9" s="39" t="str">
        <v>#N/A</v>
      </c>
      <c r="S9" s="39" t="str">
        <v>#N/A</v>
      </c>
      <c r="T9" s="37" t="str">
        <v>#N/A</v>
      </c>
      <c r="U9" s="37" t="e">
        <v>#N/A</v>
      </c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</row>
    <row r="10" spans="1:40" x14ac:dyDescent="0.2">
      <c r="A10" s="34">
        <v>43892</v>
      </c>
      <c r="B10" s="35">
        <v>1919593.9051714104</v>
      </c>
      <c r="C10" s="35">
        <v>250000000</v>
      </c>
      <c r="D10" s="41">
        <v>43710</v>
      </c>
      <c r="E10" s="41">
        <v>43892</v>
      </c>
      <c r="F10" s="36">
        <v>182</v>
      </c>
      <c r="G10" s="37" t="str">
        <v>Euribor6M Actual/360</v>
      </c>
      <c r="H10" s="36">
        <v>2</v>
      </c>
      <c r="I10" s="41">
        <v>43706</v>
      </c>
      <c r="J10" s="36" t="str">
        <v>Actual/360</v>
      </c>
      <c r="K10" s="38">
        <v>0.50555555555555554</v>
      </c>
      <c r="L10" s="39">
        <v>1.5187995733224345E-2</v>
      </c>
      <c r="M10" s="39" t="str">
        <v>#N/A</v>
      </c>
      <c r="N10" s="40">
        <v>1</v>
      </c>
      <c r="O10" s="39">
        <v>2.687995733224344E-3</v>
      </c>
      <c r="P10" s="39">
        <v>4.3368086899420177E-19</v>
      </c>
      <c r="Q10" s="39">
        <v>1.2500000000000001E-2</v>
      </c>
      <c r="R10" s="39" t="str">
        <v>#N/A</v>
      </c>
      <c r="S10" s="39" t="str">
        <v>#N/A</v>
      </c>
      <c r="T10" s="37" t="str">
        <v>#N/A</v>
      </c>
      <c r="U10" s="37" t="e">
        <v>#N/A</v>
      </c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</row>
    <row r="11" spans="1:40" x14ac:dyDescent="0.2">
      <c r="A11" s="34">
        <v>44075</v>
      </c>
      <c r="B11" s="35">
        <v>2236575.7512474176</v>
      </c>
      <c r="C11" s="35">
        <v>250000000</v>
      </c>
      <c r="D11" s="41">
        <v>43892</v>
      </c>
      <c r="E11" s="41">
        <v>44075</v>
      </c>
      <c r="F11" s="36">
        <v>183</v>
      </c>
      <c r="G11" s="37" t="str">
        <v>Euribor6M Actual/360</v>
      </c>
      <c r="H11" s="36">
        <v>2</v>
      </c>
      <c r="I11" s="41">
        <v>43888</v>
      </c>
      <c r="J11" s="36" t="str">
        <v>Actual/360</v>
      </c>
      <c r="K11" s="38">
        <v>0.5083333333333333</v>
      </c>
      <c r="L11" s="39">
        <v>1.759928459997968E-2</v>
      </c>
      <c r="M11" s="39" t="str">
        <v>#N/A</v>
      </c>
      <c r="N11" s="40">
        <v>1</v>
      </c>
      <c r="O11" s="39">
        <v>5.0992845999796787E-3</v>
      </c>
      <c r="P11" s="39">
        <v>8.6736173798840355E-19</v>
      </c>
      <c r="Q11" s="39">
        <v>1.2500000000000001E-2</v>
      </c>
      <c r="R11" s="39" t="str">
        <v>#N/A</v>
      </c>
      <c r="S11" s="39" t="str">
        <v>#N/A</v>
      </c>
      <c r="T11" s="37" t="str">
        <v>#N/A</v>
      </c>
      <c r="U11" s="37" t="e">
        <v>#N/A</v>
      </c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</row>
    <row r="12" spans="1:40" x14ac:dyDescent="0.2">
      <c r="A12" s="34">
        <v>44256</v>
      </c>
      <c r="B12" s="35">
        <v>2264151.5985139576</v>
      </c>
      <c r="C12" s="35">
        <v>250000000</v>
      </c>
      <c r="D12" s="41">
        <v>44075</v>
      </c>
      <c r="E12" s="41">
        <v>44256</v>
      </c>
      <c r="F12" s="36">
        <v>181</v>
      </c>
      <c r="G12" s="37" t="str">
        <v>Euribor6M Actual/360</v>
      </c>
      <c r="H12" s="36">
        <v>2</v>
      </c>
      <c r="I12" s="41">
        <v>44071</v>
      </c>
      <c r="J12" s="36" t="str">
        <v>Actual/360</v>
      </c>
      <c r="K12" s="38">
        <v>0.50277777777777777</v>
      </c>
      <c r="L12" s="39">
        <v>1.8013139789282314E-2</v>
      </c>
      <c r="M12" s="39" t="str">
        <v>#N/A</v>
      </c>
      <c r="N12" s="40">
        <v>1</v>
      </c>
      <c r="O12" s="39">
        <v>5.513139789282309E-3</v>
      </c>
      <c r="P12" s="39">
        <v>4.3368086899420177E-18</v>
      </c>
      <c r="Q12" s="39">
        <v>1.2500000000000001E-2</v>
      </c>
      <c r="R12" s="39" t="str">
        <v>#N/A</v>
      </c>
      <c r="S12" s="39" t="str">
        <v>#N/A</v>
      </c>
      <c r="T12" s="37" t="str">
        <v>#N/A</v>
      </c>
      <c r="U12" s="37" t="e">
        <v>#N/A</v>
      </c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</row>
    <row r="13" spans="1:40" x14ac:dyDescent="0.2">
      <c r="A13" s="34">
        <v>44440</v>
      </c>
      <c r="B13" s="35">
        <v>2632000.0141644981</v>
      </c>
      <c r="C13" s="35">
        <v>250000000</v>
      </c>
      <c r="D13" s="41">
        <v>44256</v>
      </c>
      <c r="E13" s="41">
        <v>44440</v>
      </c>
      <c r="F13" s="36">
        <v>184</v>
      </c>
      <c r="G13" s="37" t="str">
        <v>Euribor6M Actual/360</v>
      </c>
      <c r="H13" s="36">
        <v>2</v>
      </c>
      <c r="I13" s="41">
        <v>44252</v>
      </c>
      <c r="J13" s="36" t="str">
        <v>Actual/360</v>
      </c>
      <c r="K13" s="38">
        <v>0.51111111111111107</v>
      </c>
      <c r="L13" s="39">
        <v>2.0598260980417813E-2</v>
      </c>
      <c r="M13" s="39" t="str">
        <v>#N/A</v>
      </c>
      <c r="N13" s="40">
        <v>1</v>
      </c>
      <c r="O13" s="39">
        <v>8.0982609804178141E-3</v>
      </c>
      <c r="P13" s="39">
        <v>-1.7347234759768071E-18</v>
      </c>
      <c r="Q13" s="39">
        <v>1.2500000000000001E-2</v>
      </c>
      <c r="R13" s="39" t="str">
        <v>#N/A</v>
      </c>
      <c r="S13" s="39" t="str">
        <v>#N/A</v>
      </c>
      <c r="T13" s="37" t="str">
        <v>#N/A</v>
      </c>
      <c r="U13" s="37" t="e">
        <v>#N/A</v>
      </c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</row>
    <row r="14" spans="1:40" x14ac:dyDescent="0.2">
      <c r="A14" s="34">
        <v>44621</v>
      </c>
      <c r="B14" s="35">
        <v>2636523.0006464887</v>
      </c>
      <c r="C14" s="35">
        <v>250000000</v>
      </c>
      <c r="D14" s="41">
        <v>44440</v>
      </c>
      <c r="E14" s="41">
        <v>44621</v>
      </c>
      <c r="F14" s="36">
        <v>181</v>
      </c>
      <c r="G14" s="37" t="str">
        <v>Euribor6M Actual/360</v>
      </c>
      <c r="H14" s="36">
        <v>2</v>
      </c>
      <c r="I14" s="41">
        <v>44438</v>
      </c>
      <c r="J14" s="36" t="str">
        <v>Actual/360</v>
      </c>
      <c r="K14" s="38">
        <v>0.50277777777777777</v>
      </c>
      <c r="L14" s="39">
        <v>2.0975652601828421E-2</v>
      </c>
      <c r="M14" s="39" t="str">
        <v>#N/A</v>
      </c>
      <c r="N14" s="40">
        <v>1</v>
      </c>
      <c r="O14" s="39">
        <v>8.4756526018284189E-3</v>
      </c>
      <c r="P14" s="39">
        <v>1.7347234759768071E-18</v>
      </c>
      <c r="Q14" s="39">
        <v>1.2500000000000001E-2</v>
      </c>
      <c r="R14" s="39" t="str">
        <v>#N/A</v>
      </c>
      <c r="S14" s="39" t="str">
        <v>#N/A</v>
      </c>
      <c r="T14" s="37" t="str">
        <v>#N/A</v>
      </c>
      <c r="U14" s="37" t="e">
        <v>#N/A</v>
      </c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</row>
    <row r="15" spans="1:40" x14ac:dyDescent="0.2">
      <c r="A15" s="34">
        <v>44805</v>
      </c>
      <c r="B15" s="35">
        <v>2981615.3608570872</v>
      </c>
      <c r="C15" s="35">
        <v>250000000</v>
      </c>
      <c r="D15" s="41">
        <v>44621</v>
      </c>
      <c r="E15" s="41">
        <v>44805</v>
      </c>
      <c r="F15" s="36">
        <v>184</v>
      </c>
      <c r="G15" s="37" t="str">
        <v>Euribor6M Actual/360</v>
      </c>
      <c r="H15" s="36">
        <v>2</v>
      </c>
      <c r="I15" s="41">
        <v>44617</v>
      </c>
      <c r="J15" s="36" t="str">
        <v>Actual/360</v>
      </c>
      <c r="K15" s="38">
        <v>0.51111111111111107</v>
      </c>
      <c r="L15" s="39">
        <v>2.3334381084968509E-2</v>
      </c>
      <c r="M15" s="39" t="str">
        <v>#N/A</v>
      </c>
      <c r="N15" s="40">
        <v>1</v>
      </c>
      <c r="O15" s="39">
        <v>1.083438108496851E-2</v>
      </c>
      <c r="P15" s="39">
        <v>-1.7347234759768071E-18</v>
      </c>
      <c r="Q15" s="39">
        <v>1.2500000000000001E-2</v>
      </c>
      <c r="R15" s="39" t="str">
        <v>#N/A</v>
      </c>
      <c r="S15" s="39" t="str">
        <v>#N/A</v>
      </c>
      <c r="T15" s="37" t="str">
        <v>#N/A</v>
      </c>
      <c r="U15" s="37" t="e">
        <v>#N/A</v>
      </c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</row>
    <row r="16" spans="1:40" x14ac:dyDescent="0.2">
      <c r="A16" s="34">
        <v>44986</v>
      </c>
      <c r="B16" s="35">
        <v>2974531.2807005802</v>
      </c>
      <c r="C16" s="35">
        <v>250000000</v>
      </c>
      <c r="D16" s="41">
        <v>44805</v>
      </c>
      <c r="E16" s="41">
        <v>44986</v>
      </c>
      <c r="F16" s="36">
        <v>181</v>
      </c>
      <c r="G16" s="37" t="str">
        <v>Euribor6M Actual/360</v>
      </c>
      <c r="H16" s="36">
        <v>2</v>
      </c>
      <c r="I16" s="41">
        <v>44803</v>
      </c>
      <c r="J16" s="36" t="str">
        <v>Actual/360</v>
      </c>
      <c r="K16" s="38">
        <v>0.50277777777777777</v>
      </c>
      <c r="L16" s="39">
        <v>2.3664779249772575E-2</v>
      </c>
      <c r="M16" s="39" t="str">
        <v>#N/A</v>
      </c>
      <c r="N16" s="40">
        <v>1</v>
      </c>
      <c r="O16" s="39">
        <v>1.1164779249772576E-2</v>
      </c>
      <c r="P16" s="39">
        <v>-1.7347234759768071E-18</v>
      </c>
      <c r="Q16" s="39">
        <v>1.2500000000000001E-2</v>
      </c>
      <c r="R16" s="39" t="str">
        <v>#N/A</v>
      </c>
      <c r="S16" s="39" t="str">
        <v>#N/A</v>
      </c>
      <c r="T16" s="37" t="str">
        <v>#N/A</v>
      </c>
      <c r="U16" s="37" t="e">
        <v>#N/A</v>
      </c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</row>
    <row r="17" spans="1:40" x14ac:dyDescent="0.2">
      <c r="A17" s="34">
        <v>45170</v>
      </c>
      <c r="B17" s="35">
        <v>3314562.6929051708</v>
      </c>
      <c r="C17" s="35">
        <v>250000000</v>
      </c>
      <c r="D17" s="41">
        <v>44986</v>
      </c>
      <c r="E17" s="41">
        <v>45170</v>
      </c>
      <c r="F17" s="36">
        <v>184</v>
      </c>
      <c r="G17" s="37" t="str">
        <v>Euribor6M Actual/360</v>
      </c>
      <c r="H17" s="36">
        <v>2</v>
      </c>
      <c r="I17" s="41">
        <v>44984</v>
      </c>
      <c r="J17" s="36" t="str">
        <v>Actual/360</v>
      </c>
      <c r="K17" s="38">
        <v>0.51111111111111107</v>
      </c>
      <c r="L17" s="39">
        <v>2.594005585751873E-2</v>
      </c>
      <c r="M17" s="39" t="str">
        <v>#N/A</v>
      </c>
      <c r="N17" s="40">
        <v>1</v>
      </c>
      <c r="O17" s="39">
        <v>1.3440055857518731E-2</v>
      </c>
      <c r="P17" s="39">
        <v>-1.7347234759768071E-18</v>
      </c>
      <c r="Q17" s="39">
        <v>1.2500000000000001E-2</v>
      </c>
      <c r="R17" s="39" t="str">
        <v>#N/A</v>
      </c>
      <c r="S17" s="39" t="str">
        <v>#N/A</v>
      </c>
      <c r="T17" s="37" t="str">
        <v>#N/A</v>
      </c>
      <c r="U17" s="37" t="e">
        <v>#N/A</v>
      </c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</row>
    <row r="18" spans="1:40" x14ac:dyDescent="0.2">
      <c r="A18" s="34">
        <v>45352</v>
      </c>
      <c r="B18" s="35">
        <v>3310675.1282074605</v>
      </c>
      <c r="C18" s="35">
        <v>250000000</v>
      </c>
      <c r="D18" s="41">
        <v>45170</v>
      </c>
      <c r="E18" s="41">
        <v>45352</v>
      </c>
      <c r="F18" s="36">
        <v>182</v>
      </c>
      <c r="G18" s="37" t="str">
        <v>Euribor6M Actual/360</v>
      </c>
      <c r="H18" s="36">
        <v>2</v>
      </c>
      <c r="I18" s="41">
        <v>45168</v>
      </c>
      <c r="J18" s="36" t="str">
        <v>Actual/360</v>
      </c>
      <c r="K18" s="38">
        <v>0.50555555555555554</v>
      </c>
      <c r="L18" s="39">
        <v>2.6194352662740349E-2</v>
      </c>
      <c r="M18" s="39" t="str">
        <v>#N/A</v>
      </c>
      <c r="N18" s="40">
        <v>1</v>
      </c>
      <c r="O18" s="39">
        <v>1.3694352662740347E-2</v>
      </c>
      <c r="P18" s="39">
        <v>1.7347234759768071E-18</v>
      </c>
      <c r="Q18" s="39">
        <v>1.2500000000000001E-2</v>
      </c>
      <c r="R18" s="39" t="str">
        <v>#N/A</v>
      </c>
      <c r="S18" s="39" t="str">
        <v>#N/A</v>
      </c>
      <c r="T18" s="37" t="str">
        <v>#N/A</v>
      </c>
      <c r="U18" s="37" t="e">
        <v>#N/A</v>
      </c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</row>
    <row r="19" spans="1:40" x14ac:dyDescent="0.2">
      <c r="A19" s="34">
        <v>45537</v>
      </c>
      <c r="B19" s="35">
        <v>3571039.3383672759</v>
      </c>
      <c r="C19" s="35">
        <v>250000000</v>
      </c>
      <c r="D19" s="41">
        <v>45352</v>
      </c>
      <c r="E19" s="41">
        <v>45537</v>
      </c>
      <c r="F19" s="36">
        <v>185</v>
      </c>
      <c r="G19" s="37" t="str">
        <v>Euribor6M Actual/360</v>
      </c>
      <c r="H19" s="36">
        <v>2</v>
      </c>
      <c r="I19" s="41">
        <v>45350</v>
      </c>
      <c r="J19" s="36" t="str">
        <v>Actual/360</v>
      </c>
      <c r="K19" s="38">
        <v>0.51388888888888884</v>
      </c>
      <c r="L19" s="39">
        <v>2.7796198093237176E-2</v>
      </c>
      <c r="M19" s="39" t="str">
        <v>#N/A</v>
      </c>
      <c r="N19" s="40">
        <v>1</v>
      </c>
      <c r="O19" s="39">
        <v>1.5296198093237174E-2</v>
      </c>
      <c r="P19" s="39">
        <v>1.7347234759768071E-18</v>
      </c>
      <c r="Q19" s="39">
        <v>1.2500000000000001E-2</v>
      </c>
      <c r="R19" s="39" t="str">
        <v>#N/A</v>
      </c>
      <c r="S19" s="39" t="str">
        <v>#N/A</v>
      </c>
      <c r="T19" s="37" t="str">
        <v>#N/A</v>
      </c>
      <c r="U19" s="37" t="e">
        <v>#N/A</v>
      </c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</row>
    <row r="20" spans="1:40" x14ac:dyDescent="0.2">
      <c r="A20" s="34">
        <v>45719</v>
      </c>
      <c r="B20" s="35">
        <v>3538971.0400930722</v>
      </c>
      <c r="C20" s="35">
        <v>250000000</v>
      </c>
      <c r="D20" s="41">
        <v>45537</v>
      </c>
      <c r="E20" s="41">
        <v>45719</v>
      </c>
      <c r="F20" s="36">
        <v>182</v>
      </c>
      <c r="G20" s="37" t="str">
        <v>Euribor6M Actual/360</v>
      </c>
      <c r="H20" s="36">
        <v>2</v>
      </c>
      <c r="I20" s="41">
        <v>45533</v>
      </c>
      <c r="J20" s="36" t="str">
        <v>Actual/360</v>
      </c>
      <c r="K20" s="38">
        <v>0.50555555555555554</v>
      </c>
      <c r="L20" s="39">
        <v>2.8000649987549583E-2</v>
      </c>
      <c r="M20" s="39" t="str">
        <v>#N/A</v>
      </c>
      <c r="N20" s="40">
        <v>1</v>
      </c>
      <c r="O20" s="39">
        <v>1.5500649987549586E-2</v>
      </c>
      <c r="P20" s="39">
        <v>-3.4694469519536142E-18</v>
      </c>
      <c r="Q20" s="39">
        <v>1.2500000000000001E-2</v>
      </c>
      <c r="R20" s="39" t="str">
        <v>#N/A</v>
      </c>
      <c r="S20" s="39" t="str">
        <v>#N/A</v>
      </c>
      <c r="T20" s="37" t="str">
        <v>#N/A</v>
      </c>
      <c r="U20" s="37" t="e">
        <v>#N/A</v>
      </c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</row>
    <row r="21" spans="1:40" x14ac:dyDescent="0.2">
      <c r="A21" s="34">
        <v>45901</v>
      </c>
      <c r="B21" s="35">
        <v>3688071.6011787076</v>
      </c>
      <c r="C21" s="35">
        <v>250000000</v>
      </c>
      <c r="D21" s="41">
        <v>45719</v>
      </c>
      <c r="E21" s="41">
        <v>45901</v>
      </c>
      <c r="F21" s="36">
        <v>182</v>
      </c>
      <c r="G21" s="37" t="str">
        <v>Euribor6M Actual/360</v>
      </c>
      <c r="H21" s="36">
        <v>2</v>
      </c>
      <c r="I21" s="41">
        <v>45715</v>
      </c>
      <c r="J21" s="36" t="str">
        <v>Actual/360</v>
      </c>
      <c r="K21" s="38">
        <v>0.50555555555555554</v>
      </c>
      <c r="L21" s="39">
        <v>2.9180346734600765E-2</v>
      </c>
      <c r="M21" s="39" t="str">
        <v>#N/A</v>
      </c>
      <c r="N21" s="40">
        <v>1</v>
      </c>
      <c r="O21" s="39">
        <v>1.6680346734600768E-2</v>
      </c>
      <c r="P21" s="39">
        <v>-3.4694469519536142E-18</v>
      </c>
      <c r="Q21" s="39">
        <v>1.2500000000000001E-2</v>
      </c>
      <c r="R21" s="39" t="str">
        <v>#N/A</v>
      </c>
      <c r="S21" s="39" t="str">
        <v>#N/A</v>
      </c>
      <c r="T21" s="37" t="str">
        <v>#N/A</v>
      </c>
      <c r="U21" s="37" t="e">
        <v>#N/A</v>
      </c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</row>
    <row r="22" spans="1:40" x14ac:dyDescent="0.2">
      <c r="A22" s="34">
        <v>46083</v>
      </c>
      <c r="B22" s="35">
        <v>3706967.0474648462</v>
      </c>
      <c r="C22" s="35">
        <v>250000000</v>
      </c>
      <c r="D22" s="41">
        <v>45901</v>
      </c>
      <c r="E22" s="41">
        <v>46083</v>
      </c>
      <c r="F22" s="36">
        <v>182</v>
      </c>
      <c r="G22" s="37" t="str">
        <v>Euribor6M Actual/360</v>
      </c>
      <c r="H22" s="36">
        <v>2</v>
      </c>
      <c r="I22" s="41">
        <v>45897</v>
      </c>
      <c r="J22" s="36" t="str">
        <v>Actual/360</v>
      </c>
      <c r="K22" s="38">
        <v>0.50555555555555554</v>
      </c>
      <c r="L22" s="39">
        <v>2.9329849166754827E-2</v>
      </c>
      <c r="M22" s="39" t="str">
        <v>#N/A</v>
      </c>
      <c r="N22" s="40">
        <v>1</v>
      </c>
      <c r="O22" s="39">
        <v>1.6829849166754826E-2</v>
      </c>
      <c r="P22" s="39">
        <v>0</v>
      </c>
      <c r="Q22" s="39">
        <v>1.2500000000000001E-2</v>
      </c>
      <c r="R22" s="39" t="str">
        <v>#N/A</v>
      </c>
      <c r="S22" s="39" t="str">
        <v>#N/A</v>
      </c>
      <c r="T22" s="37" t="str">
        <v>#N/A</v>
      </c>
      <c r="U22" s="37" t="e">
        <v>#N/A</v>
      </c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</row>
    <row r="23" spans="1:40" x14ac:dyDescent="0.2">
      <c r="A23" s="34">
        <v>46266</v>
      </c>
      <c r="B23" s="35">
        <v>3841415.8128556875</v>
      </c>
      <c r="C23" s="35">
        <v>250000000</v>
      </c>
      <c r="D23" s="41">
        <v>46083</v>
      </c>
      <c r="E23" s="41">
        <v>46266</v>
      </c>
      <c r="F23" s="36">
        <v>183</v>
      </c>
      <c r="G23" s="37" t="str">
        <v>Euribor6M Actual/360</v>
      </c>
      <c r="H23" s="36">
        <v>2</v>
      </c>
      <c r="I23" s="41">
        <v>46079</v>
      </c>
      <c r="J23" s="36" t="str">
        <v>Actual/360</v>
      </c>
      <c r="K23" s="38">
        <v>0.5083333333333333</v>
      </c>
      <c r="L23" s="39">
        <v>3.0227534265093937E-2</v>
      </c>
      <c r="M23" s="39" t="str">
        <v>#N/A</v>
      </c>
      <c r="N23" s="40">
        <v>1</v>
      </c>
      <c r="O23" s="39">
        <v>1.772753426509394E-2</v>
      </c>
      <c r="P23" s="39">
        <v>-3.4694469519536142E-18</v>
      </c>
      <c r="Q23" s="39">
        <v>1.2500000000000001E-2</v>
      </c>
      <c r="R23" s="39" t="str">
        <v>#N/A</v>
      </c>
      <c r="S23" s="39" t="str">
        <v>#N/A</v>
      </c>
      <c r="T23" s="37" t="str">
        <v>#N/A</v>
      </c>
      <c r="U23" s="37" t="e">
        <v>#N/A</v>
      </c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</row>
    <row r="24" spans="1:40" x14ac:dyDescent="0.2">
      <c r="A24" s="34">
        <v>46447</v>
      </c>
      <c r="B24" s="35">
        <v>3811674.7240851168</v>
      </c>
      <c r="C24" s="35">
        <v>250000000</v>
      </c>
      <c r="D24" s="41">
        <v>46266</v>
      </c>
      <c r="E24" s="41">
        <v>46447</v>
      </c>
      <c r="F24" s="36">
        <v>181</v>
      </c>
      <c r="G24" s="37" t="str">
        <v>Euribor6M Actual/360</v>
      </c>
      <c r="H24" s="36">
        <v>2</v>
      </c>
      <c r="I24" s="41">
        <v>46262</v>
      </c>
      <c r="J24" s="36" t="str">
        <v>Actual/360</v>
      </c>
      <c r="K24" s="38">
        <v>0.50277777777777777</v>
      </c>
      <c r="L24" s="39">
        <v>3.0324925981671646E-2</v>
      </c>
      <c r="M24" s="39" t="str">
        <v>#N/A</v>
      </c>
      <c r="N24" s="40">
        <v>1</v>
      </c>
      <c r="O24" s="39">
        <v>1.7824925981671645E-2</v>
      </c>
      <c r="P24" s="39">
        <v>0</v>
      </c>
      <c r="Q24" s="39">
        <v>1.2500000000000001E-2</v>
      </c>
      <c r="R24" s="39" t="str">
        <v>#N/A</v>
      </c>
      <c r="S24" s="39" t="str">
        <v>#N/A</v>
      </c>
      <c r="T24" s="37" t="str">
        <v>#N/A</v>
      </c>
      <c r="U24" s="37" t="e">
        <v>#N/A</v>
      </c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</row>
    <row r="25" spans="1:40" x14ac:dyDescent="0.2">
      <c r="A25" s="13">
        <v>46631</v>
      </c>
      <c r="B25" s="27">
        <v>3953393.5935574248</v>
      </c>
      <c r="C25" s="27">
        <v>250000000</v>
      </c>
      <c r="D25" s="13">
        <v>46447</v>
      </c>
      <c r="E25" s="13">
        <v>46631</v>
      </c>
      <c r="F25" s="1">
        <v>184</v>
      </c>
      <c r="G25" s="30" t="str">
        <v>Euribor6M Actual/360</v>
      </c>
      <c r="H25" s="1">
        <v>2</v>
      </c>
      <c r="I25" s="13">
        <v>46443</v>
      </c>
      <c r="J25" s="1" t="str">
        <v>Actual/360</v>
      </c>
      <c r="K25" s="31">
        <v>0.51111111111111107</v>
      </c>
      <c r="L25" s="2">
        <v>3.0939602036536371E-2</v>
      </c>
      <c r="M25" s="2" t="str">
        <v>#N/A</v>
      </c>
      <c r="N25" s="32">
        <v>1</v>
      </c>
      <c r="O25" s="2">
        <v>1.8439602036536371E-2</v>
      </c>
      <c r="P25" s="2">
        <v>0</v>
      </c>
      <c r="Q25" s="2">
        <v>1.2500000000000001E-2</v>
      </c>
      <c r="R25" s="2" t="str">
        <v>#N/A</v>
      </c>
      <c r="S25" s="2" t="str">
        <v>#N/A</v>
      </c>
      <c r="T25" s="30" t="str">
        <v>#N/A</v>
      </c>
      <c r="U25" s="30" t="e">
        <v>#N/A</v>
      </c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</row>
    <row r="26" spans="1:40" x14ac:dyDescent="0.2">
      <c r="A26">
        <v>46813</v>
      </c>
      <c r="B26">
        <v>3915523.1935028872</v>
      </c>
      <c r="C26">
        <v>250000000</v>
      </c>
      <c r="D26">
        <v>46631</v>
      </c>
      <c r="E26">
        <v>46813</v>
      </c>
      <c r="F26">
        <v>182</v>
      </c>
      <c r="G26" t="str">
        <v>Euribor6M Actual/360</v>
      </c>
      <c r="H26">
        <v>2</v>
      </c>
      <c r="I26">
        <v>46629</v>
      </c>
      <c r="J26" t="str">
        <v>Actual/360</v>
      </c>
      <c r="K26">
        <v>0.50555555555555554</v>
      </c>
      <c r="L26">
        <v>3.097996372881405E-2</v>
      </c>
      <c r="M26" t="str">
        <v>#N/A</v>
      </c>
      <c r="N26">
        <v>1</v>
      </c>
      <c r="O26">
        <v>1.8479963728814053E-2</v>
      </c>
      <c r="P26">
        <v>-3.4694469519536142E-18</v>
      </c>
      <c r="Q26">
        <v>1.2500000000000001E-2</v>
      </c>
      <c r="R26" t="str">
        <v>#N/A</v>
      </c>
      <c r="S26" t="str">
        <v>#N/A</v>
      </c>
      <c r="T26" t="str">
        <v>#N/A</v>
      </c>
      <c r="U26" t="e">
        <v>#N/A</v>
      </c>
    </row>
    <row r="27" spans="1:40" x14ac:dyDescent="0.2">
      <c r="A27">
        <v>46997</v>
      </c>
      <c r="B27">
        <v>3990343.1045160973</v>
      </c>
      <c r="C27">
        <v>250000000</v>
      </c>
      <c r="D27">
        <v>46813</v>
      </c>
      <c r="E27">
        <v>46997</v>
      </c>
      <c r="F27">
        <v>184</v>
      </c>
      <c r="G27" t="str">
        <v>Euribor6M Actual/360</v>
      </c>
      <c r="H27">
        <v>2</v>
      </c>
      <c r="I27">
        <v>46811</v>
      </c>
      <c r="J27" t="str">
        <v>Actual/360</v>
      </c>
      <c r="K27">
        <v>0.51111111111111107</v>
      </c>
      <c r="L27">
        <v>3.1228772122299898E-2</v>
      </c>
      <c r="M27" t="str">
        <v>#N/A</v>
      </c>
      <c r="N27">
        <v>1</v>
      </c>
      <c r="O27">
        <v>1.8728772122299897E-2</v>
      </c>
      <c r="P27">
        <v>0</v>
      </c>
      <c r="Q27">
        <v>1.2500000000000001E-2</v>
      </c>
      <c r="R27" t="str">
        <v>#N/A</v>
      </c>
      <c r="S27" t="str">
        <v>#N/A</v>
      </c>
      <c r="T27" t="str">
        <v>#N/A</v>
      </c>
      <c r="U27" t="e">
        <v>#N/A</v>
      </c>
    </row>
    <row r="28" spans="1:40" x14ac:dyDescent="0.2">
      <c r="A28">
        <v>47178</v>
      </c>
      <c r="B28">
        <v>3929484.8166971975</v>
      </c>
      <c r="C28">
        <v>250000000</v>
      </c>
      <c r="D28">
        <v>46997</v>
      </c>
      <c r="E28">
        <v>47178</v>
      </c>
      <c r="F28">
        <v>181</v>
      </c>
      <c r="G28" t="str">
        <v>Euribor6M Actual/360</v>
      </c>
      <c r="H28">
        <v>2</v>
      </c>
      <c r="I28">
        <v>46995</v>
      </c>
      <c r="J28" t="str">
        <v>Actual/360</v>
      </c>
      <c r="K28">
        <v>0.50277777777777777</v>
      </c>
      <c r="L28">
        <v>3.1262199646651737E-2</v>
      </c>
      <c r="M28" t="str">
        <v>#N/A</v>
      </c>
      <c r="N28">
        <v>1</v>
      </c>
      <c r="O28">
        <v>1.8762199646651736E-2</v>
      </c>
      <c r="P28">
        <v>0</v>
      </c>
      <c r="Q28">
        <v>1.2500000000000001E-2</v>
      </c>
      <c r="R28" t="str">
        <v>#N/A</v>
      </c>
      <c r="S28" t="str">
        <v>#N/A</v>
      </c>
      <c r="T28" t="str">
        <v>#N/A</v>
      </c>
      <c r="U28" t="e">
        <v>#N/A</v>
      </c>
    </row>
    <row r="29" spans="1:40" x14ac:dyDescent="0.2">
      <c r="A29">
        <v>47364</v>
      </c>
      <c r="B29">
        <v>4067834.595957635</v>
      </c>
      <c r="C29">
        <v>250000000</v>
      </c>
      <c r="D29">
        <v>47178</v>
      </c>
      <c r="E29">
        <v>47364</v>
      </c>
      <c r="F29">
        <v>186</v>
      </c>
      <c r="G29" t="str">
        <v>Euribor6M Actual/360</v>
      </c>
      <c r="H29">
        <v>2</v>
      </c>
      <c r="I29">
        <v>47176</v>
      </c>
      <c r="J29" t="str">
        <v>Actual/360</v>
      </c>
      <c r="K29">
        <v>0.51666666666666672</v>
      </c>
      <c r="L29">
        <v>3.1492913000962332E-2</v>
      </c>
      <c r="M29" t="str">
        <v>#N/A</v>
      </c>
      <c r="N29">
        <v>1</v>
      </c>
      <c r="O29">
        <v>1.8992913000962328E-2</v>
      </c>
      <c r="P29">
        <v>3.4694469519536142E-18</v>
      </c>
      <c r="Q29">
        <v>1.2500000000000001E-2</v>
      </c>
      <c r="R29" t="str">
        <v>#N/A</v>
      </c>
      <c r="S29" t="str">
        <v>#N/A</v>
      </c>
      <c r="T29" t="str">
        <v>#N/A</v>
      </c>
      <c r="U29" t="e">
        <v>#N/A</v>
      </c>
    </row>
    <row r="30" spans="1:40" x14ac:dyDescent="0.2">
      <c r="A30">
        <v>47543</v>
      </c>
      <c r="B30">
        <v>3908019.1761519173</v>
      </c>
      <c r="C30">
        <v>250000000</v>
      </c>
      <c r="D30">
        <v>47364</v>
      </c>
      <c r="E30">
        <v>47543</v>
      </c>
      <c r="F30">
        <v>179</v>
      </c>
      <c r="G30" t="str">
        <v>Euribor6M Actual/360</v>
      </c>
      <c r="H30">
        <v>2</v>
      </c>
      <c r="I30">
        <v>47360</v>
      </c>
      <c r="J30" t="str">
        <v>Actual/360</v>
      </c>
      <c r="K30">
        <v>0.49722222222222223</v>
      </c>
      <c r="L30">
        <v>3.1438813484127158E-2</v>
      </c>
      <c r="M30" t="str">
        <v>#N/A</v>
      </c>
      <c r="N30">
        <v>1</v>
      </c>
      <c r="O30">
        <v>1.8938813484127161E-2</v>
      </c>
      <c r="P30">
        <v>-3.4694469519536142E-18</v>
      </c>
      <c r="Q30">
        <v>1.2500000000000001E-2</v>
      </c>
      <c r="R30" t="str">
        <v>#N/A</v>
      </c>
      <c r="S30" t="str">
        <v>#N/A</v>
      </c>
      <c r="T30" t="str">
        <v>#N/A</v>
      </c>
      <c r="U30" t="e">
        <v>#N/A</v>
      </c>
    </row>
    <row r="31" spans="1:40" x14ac:dyDescent="0.2">
      <c r="A31">
        <v>47728</v>
      </c>
      <c r="B31">
        <v>3999340.5222841776</v>
      </c>
      <c r="C31">
        <v>250000000</v>
      </c>
      <c r="D31">
        <v>47543</v>
      </c>
      <c r="E31">
        <v>47728</v>
      </c>
      <c r="F31">
        <v>185</v>
      </c>
      <c r="G31" t="str">
        <v>Euribor6M Actual/360</v>
      </c>
      <c r="H31">
        <v>2</v>
      </c>
      <c r="I31">
        <v>47541</v>
      </c>
      <c r="J31" t="str">
        <v>Actual/360</v>
      </c>
      <c r="K31">
        <v>0.51388888888888884</v>
      </c>
      <c r="L31">
        <v>3.1130001903184948E-2</v>
      </c>
      <c r="M31" t="str">
        <v>#N/A</v>
      </c>
      <c r="N31">
        <v>1</v>
      </c>
      <c r="O31">
        <v>1.8630001903184947E-2</v>
      </c>
      <c r="P31">
        <v>0</v>
      </c>
      <c r="Q31">
        <v>1.2500000000000001E-2</v>
      </c>
      <c r="R31" t="str">
        <v>#N/A</v>
      </c>
      <c r="S31" t="str">
        <v>#N/A</v>
      </c>
      <c r="T31" t="str">
        <v>#N/A</v>
      </c>
      <c r="U31" t="e">
        <v>#N/A</v>
      </c>
    </row>
    <row r="32" spans="1:40" x14ac:dyDescent="0.2">
      <c r="A32">
        <v>47910</v>
      </c>
      <c r="B32">
        <v>3930813.31614201</v>
      </c>
      <c r="C32">
        <v>250000000</v>
      </c>
      <c r="D32">
        <v>47728</v>
      </c>
      <c r="E32">
        <v>47910</v>
      </c>
      <c r="F32">
        <v>182</v>
      </c>
      <c r="G32" t="str">
        <v>Euribor6M Actual/360</v>
      </c>
      <c r="H32">
        <v>2</v>
      </c>
      <c r="I32">
        <v>47724</v>
      </c>
      <c r="J32" t="str">
        <v>Actual/360</v>
      </c>
      <c r="K32">
        <v>0.50555555555555554</v>
      </c>
      <c r="L32">
        <v>3.1100940523321397E-2</v>
      </c>
      <c r="M32" t="str">
        <v>#N/A</v>
      </c>
      <c r="N32">
        <v>1</v>
      </c>
      <c r="O32">
        <v>1.8600940523321396E-2</v>
      </c>
      <c r="P32">
        <v>0</v>
      </c>
      <c r="Q32">
        <v>1.2500000000000001E-2</v>
      </c>
      <c r="R32" t="str">
        <v>#N/A</v>
      </c>
      <c r="S32" t="str">
        <v>#N/A</v>
      </c>
      <c r="T32" t="str">
        <v>#N/A</v>
      </c>
      <c r="U32" t="e">
        <v>#N/A</v>
      </c>
    </row>
    <row r="33" spans="1:21" x14ac:dyDescent="0.2">
      <c r="A33">
        <v>48092</v>
      </c>
      <c r="B33">
        <v>3910774.1993369162</v>
      </c>
      <c r="C33">
        <v>250000000</v>
      </c>
      <c r="D33">
        <v>47910</v>
      </c>
      <c r="E33">
        <v>48092</v>
      </c>
      <c r="F33">
        <v>182</v>
      </c>
      <c r="G33" t="str">
        <v>Euribor6M Actual/360</v>
      </c>
      <c r="H33">
        <v>2</v>
      </c>
      <c r="I33">
        <v>47906</v>
      </c>
      <c r="J33" t="str">
        <v>Actual/360</v>
      </c>
      <c r="K33">
        <v>0.50555555555555554</v>
      </c>
      <c r="L33">
        <v>3.0942389269478898E-2</v>
      </c>
      <c r="M33" t="str">
        <v>#N/A</v>
      </c>
      <c r="N33">
        <v>1</v>
      </c>
      <c r="O33">
        <v>1.8442389269478901E-2</v>
      </c>
      <c r="P33">
        <v>-3.4694469519536142E-18</v>
      </c>
      <c r="Q33">
        <v>1.2500000000000001E-2</v>
      </c>
      <c r="R33" t="str">
        <v>#N/A</v>
      </c>
      <c r="S33" t="str">
        <v>#N/A</v>
      </c>
      <c r="T33" t="str">
        <v>#N/A</v>
      </c>
      <c r="U33" t="e">
        <v>#N/A</v>
      </c>
    </row>
    <row r="34" spans="1:21" x14ac:dyDescent="0.2">
      <c r="A34">
        <v>48274</v>
      </c>
      <c r="B34">
        <v>3901540.1495007565</v>
      </c>
      <c r="C34">
        <v>250000000</v>
      </c>
      <c r="D34">
        <v>48092</v>
      </c>
      <c r="E34">
        <v>48274</v>
      </c>
      <c r="F34">
        <v>182</v>
      </c>
      <c r="G34" t="str">
        <v>Euribor6M Actual/360</v>
      </c>
      <c r="H34">
        <v>2</v>
      </c>
      <c r="I34">
        <v>48088</v>
      </c>
      <c r="J34" t="str">
        <v>Actual/360</v>
      </c>
      <c r="K34">
        <v>0.50555555555555554</v>
      </c>
      <c r="L34">
        <v>3.0869328655390604E-2</v>
      </c>
      <c r="M34" t="str">
        <v>#N/A</v>
      </c>
      <c r="N34">
        <v>1</v>
      </c>
      <c r="O34">
        <v>1.8369328655390604E-2</v>
      </c>
      <c r="P34">
        <v>0</v>
      </c>
      <c r="Q34">
        <v>1.2500000000000001E-2</v>
      </c>
      <c r="R34" t="str">
        <v>#N/A</v>
      </c>
      <c r="S34" t="str">
        <v>#N/A</v>
      </c>
      <c r="T34" t="str">
        <v>#N/A</v>
      </c>
      <c r="U34" t="e">
        <v>#N/A</v>
      </c>
    </row>
    <row r="35" spans="1:21" x14ac:dyDescent="0.2">
      <c r="A35">
        <v>48458</v>
      </c>
      <c r="B35">
        <v>3888522.0342471381</v>
      </c>
      <c r="C35">
        <v>250000000</v>
      </c>
      <c r="D35">
        <v>48274</v>
      </c>
      <c r="E35">
        <v>48458</v>
      </c>
      <c r="F35">
        <v>184</v>
      </c>
      <c r="G35" t="str">
        <v>Euribor6M Actual/360</v>
      </c>
      <c r="H35">
        <v>2</v>
      </c>
      <c r="I35">
        <v>48270</v>
      </c>
      <c r="J35" t="str">
        <v>Actual/360</v>
      </c>
      <c r="K35">
        <v>0.51111111111111107</v>
      </c>
      <c r="L35">
        <v>3.0431911572368912E-2</v>
      </c>
      <c r="M35" t="str">
        <v>#N/A</v>
      </c>
      <c r="N35">
        <v>1</v>
      </c>
      <c r="O35">
        <v>1.7931911572368911E-2</v>
      </c>
      <c r="P35">
        <v>0</v>
      </c>
      <c r="Q35">
        <v>1.2500000000000001E-2</v>
      </c>
      <c r="R35" t="str">
        <v>#N/A</v>
      </c>
      <c r="S35" t="str">
        <v>#N/A</v>
      </c>
      <c r="T35" t="str">
        <v>#N/A</v>
      </c>
      <c r="U35" t="e">
        <v>#N/A</v>
      </c>
    </row>
    <row r="36" spans="1:21" x14ac:dyDescent="0.2">
      <c r="A36">
        <v>48639</v>
      </c>
      <c r="B36">
        <v>3815921.3235086687</v>
      </c>
      <c r="C36">
        <v>250000000</v>
      </c>
      <c r="D36">
        <v>48458</v>
      </c>
      <c r="E36">
        <v>48639</v>
      </c>
      <c r="F36">
        <v>181</v>
      </c>
      <c r="G36" t="str">
        <v>Euribor6M Actual/360</v>
      </c>
      <c r="H36">
        <v>2</v>
      </c>
      <c r="I36">
        <v>48456</v>
      </c>
      <c r="J36" t="str">
        <v>Actual/360</v>
      </c>
      <c r="K36">
        <v>0.50277777777777777</v>
      </c>
      <c r="L36">
        <v>3.0358711082057916E-2</v>
      </c>
      <c r="M36" t="str">
        <v>#N/A</v>
      </c>
      <c r="N36">
        <v>1</v>
      </c>
      <c r="O36">
        <v>1.7858711082057915E-2</v>
      </c>
      <c r="P36">
        <v>0</v>
      </c>
      <c r="Q36">
        <v>1.2500000000000001E-2</v>
      </c>
      <c r="R36" t="str">
        <v>#N/A</v>
      </c>
      <c r="S36" t="str">
        <v>#N/A</v>
      </c>
      <c r="T36" t="str">
        <v>#N/A</v>
      </c>
      <c r="U36" t="e">
        <v>#N/A</v>
      </c>
    </row>
    <row r="37" spans="1:21" x14ac:dyDescent="0.2">
      <c r="A37">
        <v>48823</v>
      </c>
      <c r="B37">
        <v>3822036.7671384644</v>
      </c>
      <c r="C37">
        <v>250000000</v>
      </c>
      <c r="D37">
        <v>48639</v>
      </c>
      <c r="E37">
        <v>48823</v>
      </c>
      <c r="F37">
        <v>184</v>
      </c>
      <c r="G37" t="str">
        <v>Euribor6M Actual/360</v>
      </c>
      <c r="H37">
        <v>2</v>
      </c>
      <c r="I37">
        <v>48635</v>
      </c>
      <c r="J37" t="str">
        <v>Actual/360</v>
      </c>
      <c r="K37">
        <v>0.51111111111111107</v>
      </c>
      <c r="L37">
        <v>2.9911592090648854E-2</v>
      </c>
      <c r="M37" t="str">
        <v>#N/A</v>
      </c>
      <c r="N37">
        <v>1</v>
      </c>
      <c r="O37">
        <v>1.7411592090648857E-2</v>
      </c>
      <c r="P37">
        <v>-3.4694469519536142E-18</v>
      </c>
      <c r="Q37">
        <v>1.2500000000000001E-2</v>
      </c>
      <c r="R37" t="str">
        <v>#N/A</v>
      </c>
      <c r="S37" t="str">
        <v>#N/A</v>
      </c>
      <c r="T37" t="str">
        <v>#N/A</v>
      </c>
      <c r="U37" t="e">
        <v>#N/A</v>
      </c>
    </row>
    <row r="38" spans="1:21" x14ac:dyDescent="0.2">
      <c r="A38">
        <v>49004</v>
      </c>
      <c r="B38">
        <v>3751217.2630797583</v>
      </c>
      <c r="C38">
        <v>250000000</v>
      </c>
      <c r="D38">
        <v>48823</v>
      </c>
      <c r="E38">
        <v>49004</v>
      </c>
      <c r="F38">
        <v>181</v>
      </c>
      <c r="G38" t="str">
        <v>Euribor6M Actual/360</v>
      </c>
      <c r="H38">
        <v>2</v>
      </c>
      <c r="I38">
        <v>48821</v>
      </c>
      <c r="J38" t="str">
        <v>Actual/360</v>
      </c>
      <c r="K38">
        <v>0.50277777777777777</v>
      </c>
      <c r="L38">
        <v>2.9843938446601392E-2</v>
      </c>
      <c r="M38" t="str">
        <v>#N/A</v>
      </c>
      <c r="N38">
        <v>1</v>
      </c>
      <c r="O38">
        <v>1.7343938446601388E-2</v>
      </c>
      <c r="P38">
        <v>3.4694469519536142E-18</v>
      </c>
      <c r="Q38">
        <v>1.2500000000000001E-2</v>
      </c>
      <c r="R38" t="str">
        <v>#N/A</v>
      </c>
      <c r="S38" t="str">
        <v>#N/A</v>
      </c>
      <c r="T38" t="str">
        <v>#N/A</v>
      </c>
      <c r="U38" t="e">
        <v>#N/A</v>
      </c>
    </row>
    <row r="39" spans="1:21" x14ac:dyDescent="0.2">
      <c r="A39">
        <v>49188</v>
      </c>
      <c r="B39">
        <v>3755271.7445780979</v>
      </c>
      <c r="C39">
        <v>250000000</v>
      </c>
      <c r="D39">
        <v>49004</v>
      </c>
      <c r="E39">
        <v>49188</v>
      </c>
      <c r="F39">
        <v>184</v>
      </c>
      <c r="G39" t="str">
        <v>Euribor6M Actual/360</v>
      </c>
      <c r="H39">
        <v>2</v>
      </c>
      <c r="I39">
        <v>49002</v>
      </c>
      <c r="J39" t="str">
        <v>Actual/360</v>
      </c>
      <c r="K39">
        <v>0.51111111111111107</v>
      </c>
      <c r="L39">
        <v>2.9389083218437292E-2</v>
      </c>
      <c r="M39" t="str">
        <v>#N/A</v>
      </c>
      <c r="N39">
        <v>1</v>
      </c>
      <c r="O39">
        <v>1.6889083218437292E-2</v>
      </c>
      <c r="P39">
        <v>0</v>
      </c>
      <c r="Q39">
        <v>1.2500000000000001E-2</v>
      </c>
      <c r="R39" t="str">
        <v>#N/A</v>
      </c>
      <c r="S39" t="str">
        <v>#N/A</v>
      </c>
      <c r="T39" t="str">
        <v>#N/A</v>
      </c>
      <c r="U39" t="e">
        <v>#N/A</v>
      </c>
    </row>
    <row r="40" spans="1:21" x14ac:dyDescent="0.2">
      <c r="A40">
        <v>49369</v>
      </c>
      <c r="B40">
        <v>3680777.2019718559</v>
      </c>
      <c r="C40">
        <v>250000000</v>
      </c>
      <c r="D40">
        <v>49188</v>
      </c>
      <c r="E40">
        <v>49369</v>
      </c>
      <c r="F40">
        <v>181</v>
      </c>
      <c r="G40" t="str">
        <v>Euribor6M Actual/360</v>
      </c>
      <c r="H40">
        <v>2</v>
      </c>
      <c r="I40">
        <v>49186</v>
      </c>
      <c r="J40" t="str">
        <v>Actual/360</v>
      </c>
      <c r="K40">
        <v>0.50277777777777777</v>
      </c>
      <c r="L40">
        <v>2.9283531330604823E-2</v>
      </c>
      <c r="M40" t="str">
        <v>#N/A</v>
      </c>
      <c r="N40">
        <v>1</v>
      </c>
      <c r="O40">
        <v>1.6783531330604822E-2</v>
      </c>
      <c r="P40">
        <v>0</v>
      </c>
      <c r="Q40">
        <v>1.2500000000000001E-2</v>
      </c>
      <c r="R40" t="str">
        <v>#N/A</v>
      </c>
      <c r="S40" t="str">
        <v>#N/A</v>
      </c>
      <c r="T40" t="str">
        <v>#N/A</v>
      </c>
      <c r="U40" t="e">
        <v>#N/A</v>
      </c>
    </row>
    <row r="41" spans="1:21" x14ac:dyDescent="0.2">
      <c r="A41">
        <v>49555</v>
      </c>
      <c r="B41">
        <v>3694519.0000608736</v>
      </c>
      <c r="C41">
        <v>250000000</v>
      </c>
      <c r="D41">
        <v>49369</v>
      </c>
      <c r="E41">
        <v>49555</v>
      </c>
      <c r="F41">
        <v>186</v>
      </c>
      <c r="G41" t="str">
        <v>Euribor6M Actual/360</v>
      </c>
      <c r="H41">
        <v>2</v>
      </c>
      <c r="I41">
        <v>49367</v>
      </c>
      <c r="J41" t="str">
        <v>Actual/360</v>
      </c>
      <c r="K41">
        <v>0.51666666666666672</v>
      </c>
      <c r="L41">
        <v>2.8602727742406759E-2</v>
      </c>
      <c r="M41" t="str">
        <v>#N/A</v>
      </c>
      <c r="N41">
        <v>1</v>
      </c>
      <c r="O41">
        <v>1.6102727742406755E-2</v>
      </c>
      <c r="P41">
        <v>3.4694469519536142E-18</v>
      </c>
      <c r="Q41">
        <v>1.2500000000000001E-2</v>
      </c>
      <c r="R41" t="str">
        <v>#N/A</v>
      </c>
      <c r="S41" t="str">
        <v>#N/A</v>
      </c>
      <c r="T41" t="str">
        <v>#N/A</v>
      </c>
      <c r="U41" t="e">
        <v>#N/A</v>
      </c>
    </row>
    <row r="42" spans="1:21" x14ac:dyDescent="0.2">
      <c r="A42">
        <v>49737</v>
      </c>
      <c r="B42">
        <v>3603770.7876176746</v>
      </c>
      <c r="C42">
        <v>250000000</v>
      </c>
      <c r="D42">
        <v>49555</v>
      </c>
      <c r="E42">
        <v>49737</v>
      </c>
      <c r="F42">
        <v>182</v>
      </c>
      <c r="G42" t="str">
        <v>Euribor6M Actual/360</v>
      </c>
      <c r="H42">
        <v>2</v>
      </c>
      <c r="I42">
        <v>49551</v>
      </c>
      <c r="J42" t="str">
        <v>Actual/360</v>
      </c>
      <c r="K42">
        <v>0.50555555555555554</v>
      </c>
      <c r="L42">
        <v>2.8513351286645339E-2</v>
      </c>
      <c r="M42" t="str">
        <v>#N/A</v>
      </c>
      <c r="N42">
        <v>1</v>
      </c>
      <c r="O42">
        <v>1.6013351286645338E-2</v>
      </c>
      <c r="P42">
        <v>0</v>
      </c>
      <c r="Q42">
        <v>1.2500000000000001E-2</v>
      </c>
      <c r="R42" t="str">
        <v>#N/A</v>
      </c>
      <c r="S42" t="str">
        <v>#N/A</v>
      </c>
      <c r="T42" t="str">
        <v>#N/A</v>
      </c>
      <c r="U42" t="e">
        <v>#N/A</v>
      </c>
    </row>
    <row r="43" spans="1:21" x14ac:dyDescent="0.2">
      <c r="A43">
        <v>49919</v>
      </c>
      <c r="B43">
        <v>3542649.0512568713</v>
      </c>
      <c r="C43">
        <v>250000000</v>
      </c>
      <c r="D43">
        <v>49737</v>
      </c>
      <c r="E43">
        <v>49919</v>
      </c>
      <c r="F43">
        <v>182</v>
      </c>
      <c r="G43" t="str">
        <v>Euribor6M Actual/360</v>
      </c>
      <c r="H43">
        <v>2</v>
      </c>
      <c r="I43">
        <v>49733</v>
      </c>
      <c r="J43" t="str">
        <v>Actual/360</v>
      </c>
      <c r="K43">
        <v>0.50555555555555554</v>
      </c>
      <c r="L43">
        <v>2.8029750735219204E-2</v>
      </c>
      <c r="M43" t="str">
        <v>#N/A</v>
      </c>
      <c r="N43">
        <v>1</v>
      </c>
      <c r="O43">
        <v>1.5529750735219203E-2</v>
      </c>
      <c r="P43">
        <v>0</v>
      </c>
      <c r="Q43">
        <v>1.2500000000000001E-2</v>
      </c>
      <c r="R43" t="str">
        <v>#N/A</v>
      </c>
      <c r="S43" t="str">
        <v>#N/A</v>
      </c>
      <c r="T43" t="str">
        <v>#N/A</v>
      </c>
      <c r="U43" t="e">
        <v>#N/A</v>
      </c>
    </row>
    <row r="44" spans="1:21" x14ac:dyDescent="0.2">
      <c r="A44">
        <v>50101</v>
      </c>
      <c r="B44">
        <v>3531324.3318847748</v>
      </c>
      <c r="C44">
        <v>250000000</v>
      </c>
      <c r="D44">
        <v>49919</v>
      </c>
      <c r="E44">
        <v>50101</v>
      </c>
      <c r="F44">
        <v>182</v>
      </c>
      <c r="G44" t="str">
        <v>Euribor6M Actual/360</v>
      </c>
      <c r="H44">
        <v>2</v>
      </c>
      <c r="I44">
        <v>49915</v>
      </c>
      <c r="J44" t="str">
        <v>Actual/360</v>
      </c>
      <c r="K44">
        <v>0.50555555555555554</v>
      </c>
      <c r="L44">
        <v>2.7940148559967449E-2</v>
      </c>
      <c r="M44" t="str">
        <v>#N/A</v>
      </c>
      <c r="N44">
        <v>1</v>
      </c>
      <c r="O44">
        <v>1.544014855996745E-2</v>
      </c>
      <c r="P44">
        <v>-1.7347234759768071E-18</v>
      </c>
      <c r="Q44">
        <v>1.2500000000000001E-2</v>
      </c>
      <c r="R44" t="str">
        <v>#N/A</v>
      </c>
      <c r="S44" t="str">
        <v>#N/A</v>
      </c>
      <c r="T44" t="str">
        <v>#N/A</v>
      </c>
      <c r="U44" t="e">
        <v>#N/A</v>
      </c>
    </row>
    <row r="45" spans="1:21" x14ac:dyDescent="0.2">
      <c r="A45">
        <v>50284</v>
      </c>
      <c r="B45">
        <v>3482455.4031805974</v>
      </c>
      <c r="C45">
        <v>250000000</v>
      </c>
      <c r="D45">
        <v>50101</v>
      </c>
      <c r="E45">
        <v>50284</v>
      </c>
      <c r="F45">
        <v>183</v>
      </c>
      <c r="G45" t="str">
        <v>Euribor6M Actual/360</v>
      </c>
      <c r="H45">
        <v>2</v>
      </c>
      <c r="I45">
        <v>50097</v>
      </c>
      <c r="J45" t="str">
        <v>Actual/360</v>
      </c>
      <c r="K45">
        <v>0.5083333333333333</v>
      </c>
      <c r="L45">
        <v>2.7402927762732569E-2</v>
      </c>
      <c r="M45" t="str">
        <v>#N/A</v>
      </c>
      <c r="N45">
        <v>1</v>
      </c>
      <c r="O45">
        <v>1.4902927762732566E-2</v>
      </c>
      <c r="P45">
        <v>1.7347234759768071E-18</v>
      </c>
      <c r="Q45">
        <v>1.2500000000000001E-2</v>
      </c>
      <c r="R45" t="str">
        <v>#N/A</v>
      </c>
      <c r="S45" t="str">
        <v>#N/A</v>
      </c>
      <c r="T45" t="str">
        <v>#N/A</v>
      </c>
      <c r="U45" t="e">
        <v>#N/A</v>
      </c>
    </row>
    <row r="46" spans="1:21" x14ac:dyDescent="0.2">
      <c r="A46">
        <v>50465</v>
      </c>
      <c r="B46">
        <v>3434829.8499321574</v>
      </c>
      <c r="C46">
        <v>250000000</v>
      </c>
      <c r="D46">
        <v>50284</v>
      </c>
      <c r="E46">
        <v>50465</v>
      </c>
      <c r="F46">
        <v>181</v>
      </c>
      <c r="G46" t="str">
        <v>Euribor6M Actual/360</v>
      </c>
      <c r="H46">
        <v>2</v>
      </c>
      <c r="I46">
        <v>50280</v>
      </c>
      <c r="J46" t="str">
        <v>Actual/360</v>
      </c>
      <c r="K46">
        <v>0.50277777777777777</v>
      </c>
      <c r="L46">
        <v>2.732682311548236E-2</v>
      </c>
      <c r="M46" t="str">
        <v>#N/A</v>
      </c>
      <c r="N46">
        <v>1</v>
      </c>
      <c r="O46">
        <v>1.4826823115482354E-2</v>
      </c>
      <c r="P46">
        <v>5.2041704279304213E-18</v>
      </c>
      <c r="Q46">
        <v>1.2500000000000001E-2</v>
      </c>
      <c r="R46" t="str">
        <v>#N/A</v>
      </c>
      <c r="S46" t="str">
        <v>#N/A</v>
      </c>
      <c r="T46" t="str">
        <v>#N/A</v>
      </c>
      <c r="U46" t="e">
        <v>#N/A</v>
      </c>
    </row>
    <row r="47" spans="1:21" x14ac:dyDescent="0.2">
      <c r="A47">
        <v>50649</v>
      </c>
      <c r="B47">
        <v>3431688.2855644217</v>
      </c>
      <c r="C47">
        <v>250000000</v>
      </c>
      <c r="D47">
        <v>50465</v>
      </c>
      <c r="E47">
        <v>50649</v>
      </c>
      <c r="F47">
        <v>184</v>
      </c>
      <c r="G47" t="str">
        <v>Euribor6M Actual/360</v>
      </c>
      <c r="H47">
        <v>2</v>
      </c>
      <c r="I47">
        <v>50461</v>
      </c>
      <c r="J47" t="str">
        <v>Actual/360</v>
      </c>
      <c r="K47">
        <v>0.51111111111111107</v>
      </c>
      <c r="L47">
        <v>2.6856690930504169E-2</v>
      </c>
      <c r="M47" t="str">
        <v>#N/A</v>
      </c>
      <c r="N47">
        <v>1</v>
      </c>
      <c r="O47">
        <v>1.435669093050417E-2</v>
      </c>
      <c r="P47">
        <v>-1.7347234759768071E-18</v>
      </c>
      <c r="Q47">
        <v>1.2500000000000001E-2</v>
      </c>
      <c r="R47" t="str">
        <v>#N/A</v>
      </c>
      <c r="S47" t="str">
        <v>#N/A</v>
      </c>
      <c r="T47" t="str">
        <v>#N/A</v>
      </c>
      <c r="U47" t="e">
        <v>#N/A</v>
      </c>
    </row>
    <row r="48" spans="1:21" x14ac:dyDescent="0.2">
      <c r="A48">
        <v>50830</v>
      </c>
      <c r="B48">
        <v>3368981.2980864979</v>
      </c>
      <c r="C48">
        <v>250000000</v>
      </c>
      <c r="D48">
        <v>50649</v>
      </c>
      <c r="E48">
        <v>50830</v>
      </c>
      <c r="F48">
        <v>181</v>
      </c>
      <c r="G48" t="str">
        <v>Euribor6M Actual/360</v>
      </c>
      <c r="H48">
        <v>2</v>
      </c>
      <c r="I48">
        <v>50647</v>
      </c>
      <c r="J48" t="str">
        <v>Actual/360</v>
      </c>
      <c r="K48">
        <v>0.50277777777777777</v>
      </c>
      <c r="L48">
        <v>2.680294513394783E-2</v>
      </c>
      <c r="M48" t="str">
        <v>#N/A</v>
      </c>
      <c r="N48">
        <v>1</v>
      </c>
      <c r="O48">
        <v>1.4302945133947824E-2</v>
      </c>
      <c r="P48">
        <v>5.2041704279304213E-18</v>
      </c>
      <c r="Q48">
        <v>1.2500000000000001E-2</v>
      </c>
      <c r="R48" t="str">
        <v>#N/A</v>
      </c>
      <c r="S48" t="str">
        <v>#N/A</v>
      </c>
      <c r="T48" t="str">
        <v>#N/A</v>
      </c>
      <c r="U48" t="e">
        <v>#N/A</v>
      </c>
    </row>
    <row r="49" spans="1:21" x14ac:dyDescent="0.2">
      <c r="A49">
        <v>51014</v>
      </c>
      <c r="B49">
        <v>3382758.2549836589</v>
      </c>
      <c r="C49">
        <v>250000000</v>
      </c>
      <c r="D49">
        <v>50830</v>
      </c>
      <c r="E49">
        <v>51014</v>
      </c>
      <c r="F49">
        <v>184</v>
      </c>
      <c r="G49" t="str">
        <v>Euribor6M Actual/360</v>
      </c>
      <c r="H49">
        <v>2</v>
      </c>
      <c r="I49">
        <v>50826</v>
      </c>
      <c r="J49" t="str">
        <v>Actual/360</v>
      </c>
      <c r="K49">
        <v>0.51111111111111107</v>
      </c>
      <c r="L49">
        <v>2.6473760256393853E-2</v>
      </c>
      <c r="M49" t="str">
        <v>#N/A</v>
      </c>
      <c r="N49">
        <v>1</v>
      </c>
      <c r="O49">
        <v>1.3973760256393854E-2</v>
      </c>
      <c r="P49">
        <v>-1.7347234759768071E-18</v>
      </c>
      <c r="Q49">
        <v>1.2500000000000001E-2</v>
      </c>
      <c r="R49" t="str">
        <v>#N/A</v>
      </c>
      <c r="S49" t="str">
        <v>#N/A</v>
      </c>
      <c r="T49" t="str">
        <v>#N/A</v>
      </c>
      <c r="U49" t="e">
        <v>#N/A</v>
      </c>
    </row>
    <row r="50" spans="1:21" x14ac:dyDescent="0.2">
      <c r="A50">
        <v>51196</v>
      </c>
      <c r="B50">
        <v>3338071.2466285792</v>
      </c>
      <c r="C50">
        <v>250000000</v>
      </c>
      <c r="D50">
        <v>51014</v>
      </c>
      <c r="E50">
        <v>51196</v>
      </c>
      <c r="F50">
        <v>182</v>
      </c>
      <c r="G50" t="str">
        <v>Euribor6M Actual/360</v>
      </c>
      <c r="H50">
        <v>2</v>
      </c>
      <c r="I50">
        <v>51012</v>
      </c>
      <c r="J50" t="str">
        <v>Actual/360</v>
      </c>
      <c r="K50">
        <v>0.50555555555555554</v>
      </c>
      <c r="L50">
        <v>2.6411113160138212E-2</v>
      </c>
      <c r="M50" t="str">
        <v>#N/A</v>
      </c>
      <c r="N50">
        <v>1</v>
      </c>
      <c r="O50">
        <v>1.3911113160138213E-2</v>
      </c>
      <c r="P50">
        <v>-1.7347234759768071E-18</v>
      </c>
      <c r="Q50">
        <v>1.2500000000000001E-2</v>
      </c>
      <c r="R50" t="str">
        <v>#N/A</v>
      </c>
      <c r="S50" t="str">
        <v>#N/A</v>
      </c>
      <c r="T50" t="str">
        <v>#N/A</v>
      </c>
      <c r="U50" t="e">
        <v>#N/A</v>
      </c>
    </row>
    <row r="51" spans="1:21" x14ac:dyDescent="0.2">
      <c r="A51">
        <v>51382</v>
      </c>
      <c r="B51">
        <v>3358760.5709476089</v>
      </c>
      <c r="C51">
        <v>250000000</v>
      </c>
      <c r="D51">
        <v>51196</v>
      </c>
      <c r="E51">
        <v>51382</v>
      </c>
      <c r="F51">
        <v>186</v>
      </c>
      <c r="G51" t="str">
        <v>Euribor6M Actual/360</v>
      </c>
      <c r="H51">
        <v>2</v>
      </c>
      <c r="I51">
        <v>51194</v>
      </c>
      <c r="J51" t="str">
        <v>Actual/360</v>
      </c>
      <c r="K51">
        <v>0.51666666666666672</v>
      </c>
      <c r="L51">
        <v>2.6003307646046001E-2</v>
      </c>
      <c r="M51" t="str">
        <v>#N/A</v>
      </c>
      <c r="N51">
        <v>1</v>
      </c>
      <c r="O51">
        <v>1.3503307646045999E-2</v>
      </c>
      <c r="P51">
        <v>1.7347234759768071E-18</v>
      </c>
      <c r="Q51">
        <v>1.2500000000000001E-2</v>
      </c>
      <c r="R51" t="str">
        <v>#N/A</v>
      </c>
      <c r="S51" t="str">
        <v>#N/A</v>
      </c>
      <c r="T51" t="str">
        <v>#N/A</v>
      </c>
      <c r="U51" t="e">
        <v>#N/A</v>
      </c>
    </row>
    <row r="52" spans="1:21" x14ac:dyDescent="0.2">
      <c r="A52">
        <v>51561</v>
      </c>
      <c r="B52">
        <v>3229033.8856164678</v>
      </c>
      <c r="C52">
        <v>250000000</v>
      </c>
      <c r="D52">
        <v>51382</v>
      </c>
      <c r="E52">
        <v>51561</v>
      </c>
      <c r="F52">
        <v>179</v>
      </c>
      <c r="G52" t="str">
        <v>Euribor6M Actual/360</v>
      </c>
      <c r="H52">
        <v>2</v>
      </c>
      <c r="I52">
        <v>51378</v>
      </c>
      <c r="J52" t="str">
        <v>Actual/360</v>
      </c>
      <c r="K52">
        <v>0.49722222222222223</v>
      </c>
      <c r="L52">
        <v>2.5976585448534713E-2</v>
      </c>
      <c r="M52" t="str">
        <v>#N/A</v>
      </c>
      <c r="N52">
        <v>1</v>
      </c>
      <c r="O52">
        <v>1.3476585448534716E-2</v>
      </c>
      <c r="P52">
        <v>-3.4694469519536142E-18</v>
      </c>
      <c r="Q52">
        <v>1.2500000000000001E-2</v>
      </c>
      <c r="R52" t="str">
        <v>#N/A</v>
      </c>
      <c r="S52" t="str">
        <v>#N/A</v>
      </c>
      <c r="T52" t="str">
        <v>#N/A</v>
      </c>
      <c r="U52" t="e">
        <v>#N/A</v>
      </c>
    </row>
    <row r="53" spans="1:21" x14ac:dyDescent="0.2">
      <c r="A53">
        <v>51746</v>
      </c>
      <c r="B53">
        <v>3317712.0620180834</v>
      </c>
      <c r="C53">
        <v>250000000</v>
      </c>
      <c r="D53">
        <v>51561</v>
      </c>
      <c r="E53">
        <v>51746</v>
      </c>
      <c r="F53">
        <v>185</v>
      </c>
      <c r="G53" t="str">
        <v>Euribor6M Actual/360</v>
      </c>
      <c r="H53">
        <v>2</v>
      </c>
      <c r="I53">
        <v>51559</v>
      </c>
      <c r="J53" t="str">
        <v>Actual/360</v>
      </c>
      <c r="K53">
        <v>0.51388888888888884</v>
      </c>
      <c r="L53">
        <v>2.5824353347600221E-2</v>
      </c>
      <c r="M53" t="str">
        <v>#N/A</v>
      </c>
      <c r="N53">
        <v>1</v>
      </c>
      <c r="O53">
        <v>1.3324353347600225E-2</v>
      </c>
      <c r="P53">
        <v>-5.2041704279304213E-18</v>
      </c>
      <c r="Q53">
        <v>1.2500000000000001E-2</v>
      </c>
      <c r="R53" t="str">
        <v>#N/A</v>
      </c>
      <c r="S53" t="str">
        <v>#N/A</v>
      </c>
      <c r="T53" t="str">
        <v>#N/A</v>
      </c>
      <c r="U53" t="e">
        <v>#N/A</v>
      </c>
    </row>
    <row r="54" spans="1:21" x14ac:dyDescent="0.2">
      <c r="A54">
        <v>51928</v>
      </c>
      <c r="B54">
        <v>3265145.374512421</v>
      </c>
      <c r="C54">
        <v>250000000</v>
      </c>
      <c r="D54">
        <v>51746</v>
      </c>
      <c r="E54">
        <v>51928</v>
      </c>
      <c r="F54">
        <v>182</v>
      </c>
      <c r="G54" t="str">
        <v>Euribor6M Actual/360</v>
      </c>
      <c r="H54">
        <v>2</v>
      </c>
      <c r="I54">
        <v>51742</v>
      </c>
      <c r="J54" t="str">
        <v>Actual/360</v>
      </c>
      <c r="K54">
        <v>0.50555555555555554</v>
      </c>
      <c r="L54">
        <v>2.5834117248889486E-2</v>
      </c>
      <c r="M54" t="str">
        <v>#N/A</v>
      </c>
      <c r="N54">
        <v>1</v>
      </c>
      <c r="O54">
        <v>1.3334117248889485E-2</v>
      </c>
      <c r="P54">
        <v>0</v>
      </c>
      <c r="Q54">
        <v>1.2500000000000001E-2</v>
      </c>
      <c r="R54" t="str">
        <v>#N/A</v>
      </c>
      <c r="S54" t="str">
        <v>#N/A</v>
      </c>
      <c r="T54" t="str">
        <v>#N/A</v>
      </c>
      <c r="U54" t="e">
        <v>#N/A</v>
      </c>
    </row>
    <row r="55" spans="1:21" x14ac:dyDescent="0.2">
      <c r="A55">
        <v>52110</v>
      </c>
      <c r="B55">
        <v>3272765.3550697928</v>
      </c>
      <c r="C55">
        <v>250000000</v>
      </c>
      <c r="D55">
        <v>51928</v>
      </c>
      <c r="E55">
        <v>52110</v>
      </c>
      <c r="F55">
        <v>182</v>
      </c>
      <c r="G55" t="str">
        <v>Euribor6M Actual/360</v>
      </c>
      <c r="H55">
        <v>2</v>
      </c>
      <c r="I55">
        <v>51924</v>
      </c>
      <c r="J55" t="str">
        <v>Actual/360</v>
      </c>
      <c r="K55">
        <v>0.50555555555555554</v>
      </c>
      <c r="L55">
        <v>2.5894407204947813E-2</v>
      </c>
      <c r="M55" t="str">
        <v>#N/A</v>
      </c>
      <c r="N55">
        <v>1</v>
      </c>
      <c r="O55">
        <v>1.3394407204947811E-2</v>
      </c>
      <c r="P55">
        <v>1.7347234759768071E-18</v>
      </c>
      <c r="Q55">
        <v>1.2500000000000001E-2</v>
      </c>
      <c r="R55" t="str">
        <v>#N/A</v>
      </c>
      <c r="S55" t="str">
        <v>#N/A</v>
      </c>
      <c r="T55" t="str">
        <v>#N/A</v>
      </c>
      <c r="U55" t="e">
        <v>#N/A</v>
      </c>
    </row>
    <row r="56" spans="1:21" x14ac:dyDescent="0.2">
      <c r="A56">
        <v>52292</v>
      </c>
      <c r="B56">
        <v>3267980.2852133317</v>
      </c>
      <c r="C56">
        <v>250000000</v>
      </c>
      <c r="D56">
        <v>52110</v>
      </c>
      <c r="E56">
        <v>52292</v>
      </c>
      <c r="F56">
        <v>182</v>
      </c>
      <c r="G56" t="str">
        <v>Euribor6M Actual/360</v>
      </c>
      <c r="H56">
        <v>2</v>
      </c>
      <c r="I56">
        <v>52106</v>
      </c>
      <c r="J56" t="str">
        <v>Actual/360</v>
      </c>
      <c r="K56">
        <v>0.50555555555555554</v>
      </c>
      <c r="L56">
        <v>2.585654731157801E-2</v>
      </c>
      <c r="M56" t="str">
        <v>#N/A</v>
      </c>
      <c r="N56">
        <v>1</v>
      </c>
      <c r="O56">
        <v>1.335654731157801E-2</v>
      </c>
      <c r="P56">
        <v>0</v>
      </c>
      <c r="Q56">
        <v>1.2500000000000001E-2</v>
      </c>
      <c r="R56" t="str">
        <v>#N/A</v>
      </c>
      <c r="S56" t="str">
        <v>#N/A</v>
      </c>
      <c r="T56" t="str">
        <v>#N/A</v>
      </c>
      <c r="U56" t="e">
        <v>#N/A</v>
      </c>
    </row>
    <row r="57" spans="1:21" x14ac:dyDescent="0.2">
      <c r="A57">
        <v>52475</v>
      </c>
      <c r="B57">
        <v>3257100.3323461637</v>
      </c>
      <c r="C57">
        <v>250000000</v>
      </c>
      <c r="D57">
        <v>52292</v>
      </c>
      <c r="E57">
        <v>52475</v>
      </c>
      <c r="F57">
        <v>183</v>
      </c>
      <c r="G57" t="str">
        <v>Euribor6M Actual/360</v>
      </c>
      <c r="H57">
        <v>2</v>
      </c>
      <c r="I57">
        <v>52288</v>
      </c>
      <c r="J57" t="str">
        <v>Actual/360</v>
      </c>
      <c r="K57">
        <v>0.5083333333333333</v>
      </c>
      <c r="L57">
        <v>2.5629641959445226E-2</v>
      </c>
      <c r="M57" t="str">
        <v>#N/A</v>
      </c>
      <c r="N57">
        <v>1</v>
      </c>
      <c r="O57">
        <v>1.3129641959445233E-2</v>
      </c>
      <c r="P57">
        <v>-6.9388939039072284E-18</v>
      </c>
      <c r="Q57">
        <v>1.2500000000000001E-2</v>
      </c>
      <c r="R57" t="str">
        <v>#N/A</v>
      </c>
      <c r="S57" t="str">
        <v>#N/A</v>
      </c>
      <c r="T57" t="str">
        <v>#N/A</v>
      </c>
      <c r="U57" t="e">
        <v>#N/A</v>
      </c>
    </row>
    <row r="58" spans="1:21" x14ac:dyDescent="0.2">
      <c r="A58">
        <v>52657</v>
      </c>
      <c r="B58">
        <v>3233151.5173603971</v>
      </c>
      <c r="C58">
        <v>250000000</v>
      </c>
      <c r="D58">
        <v>52475</v>
      </c>
      <c r="E58">
        <v>52657</v>
      </c>
      <c r="F58">
        <v>182</v>
      </c>
      <c r="G58" t="str">
        <v>Euribor6M Actual/360</v>
      </c>
      <c r="H58">
        <v>2</v>
      </c>
      <c r="I58">
        <v>52471</v>
      </c>
      <c r="J58" t="str">
        <v>Actual/360</v>
      </c>
      <c r="K58">
        <v>0.50555555555555554</v>
      </c>
      <c r="L58">
        <v>2.5580979038455891E-2</v>
      </c>
      <c r="M58" t="str">
        <v>#N/A</v>
      </c>
      <c r="N58">
        <v>1</v>
      </c>
      <c r="O58">
        <v>1.3080979038455889E-2</v>
      </c>
      <c r="P58">
        <v>1.7347234759768071E-18</v>
      </c>
      <c r="Q58">
        <v>1.2500000000000001E-2</v>
      </c>
      <c r="R58" t="str">
        <v>#N/A</v>
      </c>
      <c r="S58" t="str">
        <v>#N/A</v>
      </c>
      <c r="T58" t="str">
        <v>#N/A</v>
      </c>
      <c r="U58" t="e">
        <v>#N/A</v>
      </c>
    </row>
    <row r="59" spans="1:21" x14ac:dyDescent="0.2">
      <c r="A59">
        <v>52841</v>
      </c>
      <c r="B59">
        <v>3231616.6699649929</v>
      </c>
      <c r="C59">
        <v>250000000</v>
      </c>
      <c r="D59">
        <v>52657</v>
      </c>
      <c r="E59">
        <v>52841</v>
      </c>
      <c r="F59">
        <v>184</v>
      </c>
      <c r="G59" t="str">
        <v>Euribor6M Actual/360</v>
      </c>
      <c r="H59">
        <v>2</v>
      </c>
      <c r="I59">
        <v>52653</v>
      </c>
      <c r="J59" t="str">
        <v>Actual/360</v>
      </c>
      <c r="K59">
        <v>0.51111111111111107</v>
      </c>
      <c r="L59">
        <v>2.5290913069291251E-2</v>
      </c>
      <c r="M59" t="str">
        <v>#N/A</v>
      </c>
      <c r="N59">
        <v>1</v>
      </c>
      <c r="O59">
        <v>1.2790913069291251E-2</v>
      </c>
      <c r="P59">
        <v>0</v>
      </c>
      <c r="Q59">
        <v>1.2500000000000001E-2</v>
      </c>
      <c r="R59" t="str">
        <v>#N/A</v>
      </c>
      <c r="S59" t="str">
        <v>#N/A</v>
      </c>
      <c r="T59" t="str">
        <v>#N/A</v>
      </c>
      <c r="U59" t="e">
        <v>#N/A</v>
      </c>
    </row>
    <row r="60" spans="1:21" x14ac:dyDescent="0.2">
      <c r="A60">
        <v>53022</v>
      </c>
      <c r="B60">
        <v>3179821.4099053638</v>
      </c>
      <c r="C60">
        <v>250000000</v>
      </c>
      <c r="D60">
        <v>52841</v>
      </c>
      <c r="E60">
        <v>53022</v>
      </c>
      <c r="F60">
        <v>181</v>
      </c>
      <c r="G60" t="str">
        <v>Euribor6M Actual/360</v>
      </c>
      <c r="H60">
        <v>2</v>
      </c>
      <c r="I60">
        <v>52839</v>
      </c>
      <c r="J60" t="str">
        <v>Actual/360</v>
      </c>
      <c r="K60">
        <v>0.50277777777777777</v>
      </c>
      <c r="L60">
        <v>2.5298026686539909E-2</v>
      </c>
      <c r="M60" t="str">
        <v>#N/A</v>
      </c>
      <c r="N60">
        <v>1</v>
      </c>
      <c r="O60">
        <v>1.2798026686539907E-2</v>
      </c>
      <c r="P60">
        <v>1.7347234759768071E-18</v>
      </c>
      <c r="Q60">
        <v>1.2500000000000001E-2</v>
      </c>
      <c r="R60" t="str">
        <v>#N/A</v>
      </c>
      <c r="S60" t="str">
        <v>#N/A</v>
      </c>
      <c r="T60" t="str">
        <v>#N/A</v>
      </c>
      <c r="U60" t="e">
        <v>#N/A</v>
      </c>
    </row>
    <row r="61" spans="1:21" x14ac:dyDescent="0.2">
      <c r="A61">
        <v>53206</v>
      </c>
      <c r="B61">
        <v>3239454.7185832513</v>
      </c>
      <c r="C61">
        <v>250000000</v>
      </c>
      <c r="D61">
        <v>53022</v>
      </c>
      <c r="E61">
        <v>53206</v>
      </c>
      <c r="F61">
        <v>184</v>
      </c>
      <c r="G61" t="str">
        <v>Euribor6M Actual/360</v>
      </c>
      <c r="H61">
        <v>2</v>
      </c>
      <c r="I61">
        <v>53020</v>
      </c>
      <c r="J61" t="str">
        <v>Actual/360</v>
      </c>
      <c r="K61">
        <v>0.51111111111111107</v>
      </c>
      <c r="L61">
        <v>2.5352254319347185E-2</v>
      </c>
      <c r="M61" t="str">
        <v>#N/A</v>
      </c>
      <c r="N61">
        <v>1</v>
      </c>
      <c r="O61">
        <v>1.2852254319347185E-2</v>
      </c>
      <c r="P61">
        <v>0</v>
      </c>
      <c r="Q61">
        <v>1.2500000000000001E-2</v>
      </c>
      <c r="R61" t="str">
        <v>#N/A</v>
      </c>
      <c r="S61" t="str">
        <v>#N/A</v>
      </c>
      <c r="T61" t="str">
        <v>#N/A</v>
      </c>
      <c r="U61" t="e">
        <v>#N/A</v>
      </c>
    </row>
    <row r="62" spans="1:21" x14ac:dyDescent="0.2">
      <c r="A62">
        <v>53387</v>
      </c>
      <c r="B62">
        <v>3184798.9624039829</v>
      </c>
      <c r="C62">
        <v>250000000</v>
      </c>
      <c r="D62">
        <v>53206</v>
      </c>
      <c r="E62">
        <v>53387</v>
      </c>
      <c r="F62">
        <v>181</v>
      </c>
      <c r="G62" t="str">
        <v>Euribor6M Actual/360</v>
      </c>
      <c r="H62">
        <v>2</v>
      </c>
      <c r="I62">
        <v>53204</v>
      </c>
      <c r="J62" t="str">
        <v>Actual/360</v>
      </c>
      <c r="K62">
        <v>0.50277777777777777</v>
      </c>
      <c r="L62">
        <v>2.5337627104208484E-2</v>
      </c>
      <c r="M62" t="str">
        <v>#N/A</v>
      </c>
      <c r="N62">
        <v>1</v>
      </c>
      <c r="O62">
        <v>1.2837627104208481E-2</v>
      </c>
      <c r="P62">
        <v>1.7347234759768071E-18</v>
      </c>
      <c r="Q62">
        <v>1.2500000000000001E-2</v>
      </c>
      <c r="R62" t="str">
        <v>#N/A</v>
      </c>
      <c r="S62" t="str">
        <v>#N/A</v>
      </c>
      <c r="T62" t="str">
        <v>#N/A</v>
      </c>
      <c r="U62" t="e">
        <v>#N/A</v>
      </c>
    </row>
    <row r="63" spans="1:21" x14ac:dyDescent="0.2">
      <c r="A63">
        <v>53573</v>
      </c>
      <c r="B63">
        <v>3261143.3475042395</v>
      </c>
      <c r="C63">
        <v>250000000</v>
      </c>
      <c r="D63">
        <v>53387</v>
      </c>
      <c r="E63">
        <v>53573</v>
      </c>
      <c r="F63">
        <v>186</v>
      </c>
      <c r="G63" t="str">
        <v>Euribor6M Actual/360</v>
      </c>
      <c r="H63">
        <v>2</v>
      </c>
      <c r="I63">
        <v>53385</v>
      </c>
      <c r="J63" t="str">
        <v>Actual/360</v>
      </c>
      <c r="K63">
        <v>0.51666666666666672</v>
      </c>
      <c r="L63">
        <v>2.5247561400032821E-2</v>
      </c>
      <c r="M63" t="str">
        <v>#N/A</v>
      </c>
      <c r="N63">
        <v>1</v>
      </c>
      <c r="O63">
        <v>1.2747561400032819E-2</v>
      </c>
      <c r="P63">
        <v>1.7347234759768071E-18</v>
      </c>
      <c r="Q63">
        <v>1.2500000000000001E-2</v>
      </c>
      <c r="R63" t="str">
        <v>#N/A</v>
      </c>
      <c r="S63" t="str">
        <v>#N/A</v>
      </c>
      <c r="T63" t="str">
        <v>#N/A</v>
      </c>
      <c r="U63" t="e">
        <v>#N/A</v>
      </c>
    </row>
    <row r="64" spans="1:21" x14ac:dyDescent="0.2">
      <c r="A64" t="e">
        <v>#N/A</v>
      </c>
      <c r="B64" t="e">
        <v>#N/A</v>
      </c>
      <c r="C64" t="e">
        <v>#N/A</v>
      </c>
      <c r="D64" t="e">
        <v>#N/A</v>
      </c>
      <c r="E64" t="e">
        <v>#N/A</v>
      </c>
      <c r="F64" t="e">
        <v>#N/A</v>
      </c>
      <c r="G64" t="e">
        <v>#N/A</v>
      </c>
      <c r="H64" t="e">
        <v>#N/A</v>
      </c>
      <c r="I64" t="e">
        <v>#N/A</v>
      </c>
      <c r="J64" t="e">
        <v>#N/A</v>
      </c>
      <c r="K64" t="e">
        <v>#N/A</v>
      </c>
      <c r="L64" t="e">
        <v>#N/A</v>
      </c>
      <c r="M64" t="e">
        <v>#N/A</v>
      </c>
      <c r="N64" t="e">
        <v>#N/A</v>
      </c>
      <c r="O64" t="e">
        <v>#N/A</v>
      </c>
      <c r="P64" t="e">
        <v>#N/A</v>
      </c>
      <c r="Q64" t="e">
        <v>#N/A</v>
      </c>
      <c r="R64" t="e">
        <v>#N/A</v>
      </c>
      <c r="S64" t="e">
        <v>#N/A</v>
      </c>
      <c r="T64" t="e">
        <v>#N/A</v>
      </c>
      <c r="U64" t="e">
        <v>#N/A</v>
      </c>
    </row>
    <row r="65" spans="1:21" x14ac:dyDescent="0.2">
      <c r="A65" t="e">
        <v>#N/A</v>
      </c>
      <c r="B65" t="e">
        <v>#N/A</v>
      </c>
      <c r="C65" t="e">
        <v>#N/A</v>
      </c>
      <c r="D65" t="e">
        <v>#N/A</v>
      </c>
      <c r="E65" t="e">
        <v>#N/A</v>
      </c>
      <c r="F65" t="e">
        <v>#N/A</v>
      </c>
      <c r="G65" t="e">
        <v>#N/A</v>
      </c>
      <c r="H65" t="e">
        <v>#N/A</v>
      </c>
      <c r="I65" t="e">
        <v>#N/A</v>
      </c>
      <c r="J65" t="e">
        <v>#N/A</v>
      </c>
      <c r="K65" t="e">
        <v>#N/A</v>
      </c>
      <c r="L65" t="e">
        <v>#N/A</v>
      </c>
      <c r="M65" t="e">
        <v>#N/A</v>
      </c>
      <c r="N65" t="e">
        <v>#N/A</v>
      </c>
      <c r="O65" t="e">
        <v>#N/A</v>
      </c>
      <c r="P65" t="e">
        <v>#N/A</v>
      </c>
      <c r="Q65" t="e">
        <v>#N/A</v>
      </c>
      <c r="R65" t="e">
        <v>#N/A</v>
      </c>
      <c r="S65" t="e">
        <v>#N/A</v>
      </c>
      <c r="T65" t="e">
        <v>#N/A</v>
      </c>
      <c r="U65" t="e">
        <v>#N/A</v>
      </c>
    </row>
    <row r="66" spans="1:21" x14ac:dyDescent="0.2">
      <c r="A66" t="e">
        <v>#N/A</v>
      </c>
      <c r="B66" t="e">
        <v>#N/A</v>
      </c>
      <c r="C66" t="e">
        <v>#N/A</v>
      </c>
      <c r="D66" t="e">
        <v>#N/A</v>
      </c>
      <c r="E66" t="e">
        <v>#N/A</v>
      </c>
      <c r="F66" t="e">
        <v>#N/A</v>
      </c>
      <c r="G66" t="e">
        <v>#N/A</v>
      </c>
      <c r="H66" t="e">
        <v>#N/A</v>
      </c>
      <c r="I66" t="e">
        <v>#N/A</v>
      </c>
      <c r="J66" t="e">
        <v>#N/A</v>
      </c>
      <c r="K66" t="e">
        <v>#N/A</v>
      </c>
      <c r="L66" t="e">
        <v>#N/A</v>
      </c>
      <c r="M66" t="e">
        <v>#N/A</v>
      </c>
      <c r="N66" t="e">
        <v>#N/A</v>
      </c>
      <c r="O66" t="e">
        <v>#N/A</v>
      </c>
      <c r="P66" t="e">
        <v>#N/A</v>
      </c>
      <c r="Q66" t="e">
        <v>#N/A</v>
      </c>
      <c r="R66" t="e">
        <v>#N/A</v>
      </c>
      <c r="S66" t="e">
        <v>#N/A</v>
      </c>
      <c r="T66" t="e">
        <v>#N/A</v>
      </c>
      <c r="U66" t="e">
        <v>#N/A</v>
      </c>
    </row>
    <row r="67" spans="1:21" x14ac:dyDescent="0.2">
      <c r="A67" t="e">
        <v>#N/A</v>
      </c>
      <c r="B67" t="e">
        <v>#N/A</v>
      </c>
      <c r="C67" t="e">
        <v>#N/A</v>
      </c>
      <c r="D67" t="e">
        <v>#N/A</v>
      </c>
      <c r="E67" t="e">
        <v>#N/A</v>
      </c>
      <c r="F67" t="e">
        <v>#N/A</v>
      </c>
      <c r="G67" t="e">
        <v>#N/A</v>
      </c>
      <c r="H67" t="e">
        <v>#N/A</v>
      </c>
      <c r="I67" t="e">
        <v>#N/A</v>
      </c>
      <c r="J67" t="e">
        <v>#N/A</v>
      </c>
      <c r="K67" t="e">
        <v>#N/A</v>
      </c>
      <c r="L67" t="e">
        <v>#N/A</v>
      </c>
      <c r="M67" t="e">
        <v>#N/A</v>
      </c>
      <c r="N67" t="e">
        <v>#N/A</v>
      </c>
      <c r="O67" t="e">
        <v>#N/A</v>
      </c>
      <c r="P67" t="e">
        <v>#N/A</v>
      </c>
      <c r="Q67" t="e">
        <v>#N/A</v>
      </c>
      <c r="R67" t="e">
        <v>#N/A</v>
      </c>
      <c r="S67" t="e">
        <v>#N/A</v>
      </c>
      <c r="T67" t="e">
        <v>#N/A</v>
      </c>
      <c r="U67" t="e">
        <v>#N/A</v>
      </c>
    </row>
    <row r="68" spans="1:21" x14ac:dyDescent="0.2">
      <c r="A68" t="e">
        <v>#N/A</v>
      </c>
      <c r="B68" t="e">
        <v>#N/A</v>
      </c>
      <c r="C68" t="e">
        <v>#N/A</v>
      </c>
      <c r="D68" t="e">
        <v>#N/A</v>
      </c>
      <c r="E68" t="e">
        <v>#N/A</v>
      </c>
      <c r="F68" t="e">
        <v>#N/A</v>
      </c>
      <c r="G68" t="e">
        <v>#N/A</v>
      </c>
      <c r="H68" t="e">
        <v>#N/A</v>
      </c>
      <c r="I68" t="e">
        <v>#N/A</v>
      </c>
      <c r="J68" t="e">
        <v>#N/A</v>
      </c>
      <c r="K68" t="e">
        <v>#N/A</v>
      </c>
      <c r="L68" t="e">
        <v>#N/A</v>
      </c>
      <c r="M68" t="e">
        <v>#N/A</v>
      </c>
      <c r="N68" t="e">
        <v>#N/A</v>
      </c>
      <c r="O68" t="e">
        <v>#N/A</v>
      </c>
      <c r="P68" t="e">
        <v>#N/A</v>
      </c>
      <c r="Q68" t="e">
        <v>#N/A</v>
      </c>
      <c r="R68" t="e">
        <v>#N/A</v>
      </c>
      <c r="S68" t="e">
        <v>#N/A</v>
      </c>
      <c r="T68" t="e">
        <v>#N/A</v>
      </c>
      <c r="U68" t="e">
        <v>#N/A</v>
      </c>
    </row>
    <row r="69" spans="1:21" x14ac:dyDescent="0.2">
      <c r="A69" t="e">
        <v>#N/A</v>
      </c>
      <c r="B69" t="e">
        <v>#N/A</v>
      </c>
      <c r="C69" t="e">
        <v>#N/A</v>
      </c>
      <c r="D69" t="e">
        <v>#N/A</v>
      </c>
      <c r="E69" t="e">
        <v>#N/A</v>
      </c>
      <c r="F69" t="e">
        <v>#N/A</v>
      </c>
      <c r="G69" t="e">
        <v>#N/A</v>
      </c>
      <c r="H69" t="e">
        <v>#N/A</v>
      </c>
      <c r="I69" t="e">
        <v>#N/A</v>
      </c>
      <c r="J69" t="e">
        <v>#N/A</v>
      </c>
      <c r="K69" t="e">
        <v>#N/A</v>
      </c>
      <c r="L69" t="e">
        <v>#N/A</v>
      </c>
      <c r="M69" t="e">
        <v>#N/A</v>
      </c>
      <c r="N69" t="e">
        <v>#N/A</v>
      </c>
      <c r="O69" t="e">
        <v>#N/A</v>
      </c>
      <c r="P69" t="e">
        <v>#N/A</v>
      </c>
      <c r="Q69" t="e">
        <v>#N/A</v>
      </c>
      <c r="R69" t="e">
        <v>#N/A</v>
      </c>
      <c r="S69" t="e">
        <v>#N/A</v>
      </c>
      <c r="T69" t="e">
        <v>#N/A</v>
      </c>
      <c r="U69" t="e">
        <v>#N/A</v>
      </c>
    </row>
    <row r="70" spans="1:21" x14ac:dyDescent="0.2">
      <c r="A70" t="e">
        <v>#N/A</v>
      </c>
      <c r="B70" t="e">
        <v>#N/A</v>
      </c>
      <c r="C70" t="e">
        <v>#N/A</v>
      </c>
      <c r="D70" t="e">
        <v>#N/A</v>
      </c>
      <c r="E70" t="e">
        <v>#N/A</v>
      </c>
      <c r="F70" t="e">
        <v>#N/A</v>
      </c>
      <c r="G70" t="e">
        <v>#N/A</v>
      </c>
      <c r="H70" t="e">
        <v>#N/A</v>
      </c>
      <c r="I70" t="e">
        <v>#N/A</v>
      </c>
      <c r="J70" t="e">
        <v>#N/A</v>
      </c>
      <c r="K70" t="e">
        <v>#N/A</v>
      </c>
      <c r="L70" t="e">
        <v>#N/A</v>
      </c>
      <c r="M70" t="e">
        <v>#N/A</v>
      </c>
      <c r="N70" t="e">
        <v>#N/A</v>
      </c>
      <c r="O70" t="e">
        <v>#N/A</v>
      </c>
      <c r="P70" t="e">
        <v>#N/A</v>
      </c>
      <c r="Q70" t="e">
        <v>#N/A</v>
      </c>
      <c r="R70" t="e">
        <v>#N/A</v>
      </c>
      <c r="S70" t="e">
        <v>#N/A</v>
      </c>
      <c r="T70" t="e">
        <v>#N/A</v>
      </c>
      <c r="U70" t="e">
        <v>#N/A</v>
      </c>
    </row>
    <row r="71" spans="1:21" x14ac:dyDescent="0.2">
      <c r="A71" t="e">
        <v>#N/A</v>
      </c>
      <c r="B71" t="e">
        <v>#N/A</v>
      </c>
      <c r="C71" t="e">
        <v>#N/A</v>
      </c>
      <c r="D71" t="e">
        <v>#N/A</v>
      </c>
      <c r="E71" t="e">
        <v>#N/A</v>
      </c>
      <c r="F71" t="e">
        <v>#N/A</v>
      </c>
      <c r="G71" t="e">
        <v>#N/A</v>
      </c>
      <c r="H71" t="e">
        <v>#N/A</v>
      </c>
      <c r="I71" t="e">
        <v>#N/A</v>
      </c>
      <c r="J71" t="e">
        <v>#N/A</v>
      </c>
      <c r="K71" t="e">
        <v>#N/A</v>
      </c>
      <c r="L71" t="e">
        <v>#N/A</v>
      </c>
      <c r="M71" t="e">
        <v>#N/A</v>
      </c>
      <c r="N71" t="e">
        <v>#N/A</v>
      </c>
      <c r="O71" t="e">
        <v>#N/A</v>
      </c>
      <c r="P71" t="e">
        <v>#N/A</v>
      </c>
      <c r="Q71" t="e">
        <v>#N/A</v>
      </c>
      <c r="R71" t="e">
        <v>#N/A</v>
      </c>
      <c r="S71" t="e">
        <v>#N/A</v>
      </c>
      <c r="T71" t="e">
        <v>#N/A</v>
      </c>
      <c r="U71" t="e">
        <v>#N/A</v>
      </c>
    </row>
    <row r="72" spans="1:21" x14ac:dyDescent="0.2">
      <c r="A72" t="e">
        <v>#N/A</v>
      </c>
      <c r="B72" t="e">
        <v>#N/A</v>
      </c>
      <c r="C72" t="e">
        <v>#N/A</v>
      </c>
      <c r="D72" t="e">
        <v>#N/A</v>
      </c>
      <c r="E72" t="e">
        <v>#N/A</v>
      </c>
      <c r="F72" t="e">
        <v>#N/A</v>
      </c>
      <c r="G72" t="e">
        <v>#N/A</v>
      </c>
      <c r="H72" t="e">
        <v>#N/A</v>
      </c>
      <c r="I72" t="e">
        <v>#N/A</v>
      </c>
      <c r="J72" t="e">
        <v>#N/A</v>
      </c>
      <c r="K72" t="e">
        <v>#N/A</v>
      </c>
      <c r="L72" t="e">
        <v>#N/A</v>
      </c>
      <c r="M72" t="e">
        <v>#N/A</v>
      </c>
      <c r="N72" t="e">
        <v>#N/A</v>
      </c>
      <c r="O72" t="e">
        <v>#N/A</v>
      </c>
      <c r="P72" t="e">
        <v>#N/A</v>
      </c>
      <c r="Q72" t="e">
        <v>#N/A</v>
      </c>
      <c r="R72" t="e">
        <v>#N/A</v>
      </c>
      <c r="S72" t="e">
        <v>#N/A</v>
      </c>
      <c r="T72" t="e">
        <v>#N/A</v>
      </c>
      <c r="U72" t="e">
        <v>#N/A</v>
      </c>
    </row>
    <row r="73" spans="1:21" x14ac:dyDescent="0.2">
      <c r="A73" t="e">
        <v>#N/A</v>
      </c>
      <c r="B73" t="e">
        <v>#N/A</v>
      </c>
      <c r="C73" t="e">
        <v>#N/A</v>
      </c>
      <c r="D73" t="e">
        <v>#N/A</v>
      </c>
      <c r="E73" t="e">
        <v>#N/A</v>
      </c>
      <c r="F73" t="e">
        <v>#N/A</v>
      </c>
      <c r="G73" t="e">
        <v>#N/A</v>
      </c>
      <c r="H73" t="e">
        <v>#N/A</v>
      </c>
      <c r="I73" t="e">
        <v>#N/A</v>
      </c>
      <c r="J73" t="e">
        <v>#N/A</v>
      </c>
      <c r="K73" t="e">
        <v>#N/A</v>
      </c>
      <c r="L73" t="e">
        <v>#N/A</v>
      </c>
      <c r="M73" t="e">
        <v>#N/A</v>
      </c>
      <c r="N73" t="e">
        <v>#N/A</v>
      </c>
      <c r="O73" t="e">
        <v>#N/A</v>
      </c>
      <c r="P73" t="e">
        <v>#N/A</v>
      </c>
      <c r="Q73" t="e">
        <v>#N/A</v>
      </c>
      <c r="R73" t="e">
        <v>#N/A</v>
      </c>
      <c r="S73" t="e">
        <v>#N/A</v>
      </c>
      <c r="T73" t="e">
        <v>#N/A</v>
      </c>
      <c r="U73" t="e">
        <v>#N/A</v>
      </c>
    </row>
    <row r="74" spans="1:21" x14ac:dyDescent="0.2">
      <c r="A74" t="e">
        <v>#N/A</v>
      </c>
      <c r="B74" t="e">
        <v>#N/A</v>
      </c>
      <c r="C74" t="e">
        <v>#N/A</v>
      </c>
      <c r="D74" t="e">
        <v>#N/A</v>
      </c>
      <c r="E74" t="e">
        <v>#N/A</v>
      </c>
      <c r="F74" t="e">
        <v>#N/A</v>
      </c>
      <c r="G74" t="e">
        <v>#N/A</v>
      </c>
      <c r="H74" t="e">
        <v>#N/A</v>
      </c>
      <c r="I74" t="e">
        <v>#N/A</v>
      </c>
      <c r="J74" t="e">
        <v>#N/A</v>
      </c>
      <c r="K74" t="e">
        <v>#N/A</v>
      </c>
      <c r="L74" t="e">
        <v>#N/A</v>
      </c>
      <c r="M74" t="e">
        <v>#N/A</v>
      </c>
      <c r="N74" t="e">
        <v>#N/A</v>
      </c>
      <c r="O74" t="e">
        <v>#N/A</v>
      </c>
      <c r="P74" t="e">
        <v>#N/A</v>
      </c>
      <c r="Q74" t="e">
        <v>#N/A</v>
      </c>
      <c r="R74" t="e">
        <v>#N/A</v>
      </c>
      <c r="S74" t="e">
        <v>#N/A</v>
      </c>
      <c r="T74" t="e">
        <v>#N/A</v>
      </c>
      <c r="U74" t="e">
        <v>#N/A</v>
      </c>
    </row>
    <row r="75" spans="1:21" x14ac:dyDescent="0.2">
      <c r="A75" t="e">
        <v>#N/A</v>
      </c>
      <c r="B75" t="e">
        <v>#N/A</v>
      </c>
      <c r="C75" t="e">
        <v>#N/A</v>
      </c>
      <c r="D75" t="e">
        <v>#N/A</v>
      </c>
      <c r="E75" t="e">
        <v>#N/A</v>
      </c>
      <c r="F75" t="e">
        <v>#N/A</v>
      </c>
      <c r="G75" t="e">
        <v>#N/A</v>
      </c>
      <c r="H75" t="e">
        <v>#N/A</v>
      </c>
      <c r="I75" t="e">
        <v>#N/A</v>
      </c>
      <c r="J75" t="e">
        <v>#N/A</v>
      </c>
      <c r="K75" t="e">
        <v>#N/A</v>
      </c>
      <c r="L75" t="e">
        <v>#N/A</v>
      </c>
      <c r="M75" t="e">
        <v>#N/A</v>
      </c>
      <c r="N75" t="e">
        <v>#N/A</v>
      </c>
      <c r="O75" t="e">
        <v>#N/A</v>
      </c>
      <c r="P75" t="e">
        <v>#N/A</v>
      </c>
      <c r="Q75" t="e">
        <v>#N/A</v>
      </c>
      <c r="R75" t="e">
        <v>#N/A</v>
      </c>
      <c r="S75" t="e">
        <v>#N/A</v>
      </c>
      <c r="T75" t="e">
        <v>#N/A</v>
      </c>
      <c r="U75" t="e">
        <v>#N/A</v>
      </c>
    </row>
    <row r="76" spans="1:21" x14ac:dyDescent="0.2">
      <c r="A76" t="e">
        <v>#N/A</v>
      </c>
      <c r="B76" t="e">
        <v>#N/A</v>
      </c>
      <c r="C76" t="e">
        <v>#N/A</v>
      </c>
      <c r="D76" t="e">
        <v>#N/A</v>
      </c>
      <c r="E76" t="e">
        <v>#N/A</v>
      </c>
      <c r="F76" t="e">
        <v>#N/A</v>
      </c>
      <c r="G76" t="e">
        <v>#N/A</v>
      </c>
      <c r="H76" t="e">
        <v>#N/A</v>
      </c>
      <c r="I76" t="e">
        <v>#N/A</v>
      </c>
      <c r="J76" t="e">
        <v>#N/A</v>
      </c>
      <c r="K76" t="e">
        <v>#N/A</v>
      </c>
      <c r="L76" t="e">
        <v>#N/A</v>
      </c>
      <c r="M76" t="e">
        <v>#N/A</v>
      </c>
      <c r="N76" t="e">
        <v>#N/A</v>
      </c>
      <c r="O76" t="e">
        <v>#N/A</v>
      </c>
      <c r="P76" t="e">
        <v>#N/A</v>
      </c>
      <c r="Q76" t="e">
        <v>#N/A</v>
      </c>
      <c r="R76" t="e">
        <v>#N/A</v>
      </c>
      <c r="S76" t="e">
        <v>#N/A</v>
      </c>
      <c r="T76" t="e">
        <v>#N/A</v>
      </c>
      <c r="U76" t="e">
        <v>#N/A</v>
      </c>
    </row>
    <row r="77" spans="1:21" x14ac:dyDescent="0.2">
      <c r="A77" t="e">
        <v>#N/A</v>
      </c>
      <c r="B77" t="e">
        <v>#N/A</v>
      </c>
      <c r="C77" t="e">
        <v>#N/A</v>
      </c>
      <c r="D77" t="e">
        <v>#N/A</v>
      </c>
      <c r="E77" t="e">
        <v>#N/A</v>
      </c>
      <c r="F77" t="e">
        <v>#N/A</v>
      </c>
      <c r="G77" t="e">
        <v>#N/A</v>
      </c>
      <c r="H77" t="e">
        <v>#N/A</v>
      </c>
      <c r="I77" t="e">
        <v>#N/A</v>
      </c>
      <c r="J77" t="e">
        <v>#N/A</v>
      </c>
      <c r="K77" t="e">
        <v>#N/A</v>
      </c>
      <c r="L77" t="e">
        <v>#N/A</v>
      </c>
      <c r="M77" t="e">
        <v>#N/A</v>
      </c>
      <c r="N77" t="e">
        <v>#N/A</v>
      </c>
      <c r="O77" t="e">
        <v>#N/A</v>
      </c>
      <c r="P77" t="e">
        <v>#N/A</v>
      </c>
      <c r="Q77" t="e">
        <v>#N/A</v>
      </c>
      <c r="R77" t="e">
        <v>#N/A</v>
      </c>
      <c r="S77" t="e">
        <v>#N/A</v>
      </c>
      <c r="T77" t="e">
        <v>#N/A</v>
      </c>
      <c r="U77" t="e">
        <v>#N/A</v>
      </c>
    </row>
    <row r="78" spans="1:21" x14ac:dyDescent="0.2">
      <c r="A78" t="e">
        <v>#N/A</v>
      </c>
      <c r="B78" t="e">
        <v>#N/A</v>
      </c>
      <c r="C78" t="e">
        <v>#N/A</v>
      </c>
      <c r="D78" t="e">
        <v>#N/A</v>
      </c>
      <c r="E78" t="e">
        <v>#N/A</v>
      </c>
      <c r="F78" t="e">
        <v>#N/A</v>
      </c>
      <c r="G78" t="e">
        <v>#N/A</v>
      </c>
      <c r="H78" t="e">
        <v>#N/A</v>
      </c>
      <c r="I78" t="e">
        <v>#N/A</v>
      </c>
      <c r="J78" t="e">
        <v>#N/A</v>
      </c>
      <c r="K78" t="e">
        <v>#N/A</v>
      </c>
      <c r="L78" t="e">
        <v>#N/A</v>
      </c>
      <c r="M78" t="e">
        <v>#N/A</v>
      </c>
      <c r="N78" t="e">
        <v>#N/A</v>
      </c>
      <c r="O78" t="e">
        <v>#N/A</v>
      </c>
      <c r="P78" t="e">
        <v>#N/A</v>
      </c>
      <c r="Q78" t="e">
        <v>#N/A</v>
      </c>
      <c r="R78" t="e">
        <v>#N/A</v>
      </c>
      <c r="S78" t="e">
        <v>#N/A</v>
      </c>
      <c r="T78" t="e">
        <v>#N/A</v>
      </c>
      <c r="U78" t="e">
        <v>#N/A</v>
      </c>
    </row>
    <row r="79" spans="1:21" x14ac:dyDescent="0.2">
      <c r="A79" t="e">
        <v>#N/A</v>
      </c>
      <c r="B79" t="e">
        <v>#N/A</v>
      </c>
      <c r="C79" t="e">
        <v>#N/A</v>
      </c>
      <c r="D79" t="e">
        <v>#N/A</v>
      </c>
      <c r="E79" t="e">
        <v>#N/A</v>
      </c>
      <c r="F79" t="e">
        <v>#N/A</v>
      </c>
      <c r="G79" t="e">
        <v>#N/A</v>
      </c>
      <c r="H79" t="e">
        <v>#N/A</v>
      </c>
      <c r="I79" t="e">
        <v>#N/A</v>
      </c>
      <c r="J79" t="e">
        <v>#N/A</v>
      </c>
      <c r="K79" t="e">
        <v>#N/A</v>
      </c>
      <c r="L79" t="e">
        <v>#N/A</v>
      </c>
      <c r="M79" t="e">
        <v>#N/A</v>
      </c>
      <c r="N79" t="e">
        <v>#N/A</v>
      </c>
      <c r="O79" t="e">
        <v>#N/A</v>
      </c>
      <c r="P79" t="e">
        <v>#N/A</v>
      </c>
      <c r="Q79" t="e">
        <v>#N/A</v>
      </c>
      <c r="R79" t="e">
        <v>#N/A</v>
      </c>
      <c r="S79" t="e">
        <v>#N/A</v>
      </c>
      <c r="T79" t="e">
        <v>#N/A</v>
      </c>
      <c r="U79" t="e">
        <v>#N/A</v>
      </c>
    </row>
    <row r="80" spans="1:21" x14ac:dyDescent="0.2">
      <c r="A80" t="e">
        <v>#N/A</v>
      </c>
      <c r="B80" t="e">
        <v>#N/A</v>
      </c>
      <c r="C80" t="e">
        <v>#N/A</v>
      </c>
      <c r="D80" t="e">
        <v>#N/A</v>
      </c>
      <c r="E80" t="e">
        <v>#N/A</v>
      </c>
      <c r="F80" t="e">
        <v>#N/A</v>
      </c>
      <c r="G80" t="e">
        <v>#N/A</v>
      </c>
      <c r="H80" t="e">
        <v>#N/A</v>
      </c>
      <c r="I80" t="e">
        <v>#N/A</v>
      </c>
      <c r="J80" t="e">
        <v>#N/A</v>
      </c>
      <c r="K80" t="e">
        <v>#N/A</v>
      </c>
      <c r="L80" t="e">
        <v>#N/A</v>
      </c>
      <c r="M80" t="e">
        <v>#N/A</v>
      </c>
      <c r="N80" t="e">
        <v>#N/A</v>
      </c>
      <c r="O80" t="e">
        <v>#N/A</v>
      </c>
      <c r="P80" t="e">
        <v>#N/A</v>
      </c>
      <c r="Q80" t="e">
        <v>#N/A</v>
      </c>
      <c r="R80" t="e">
        <v>#N/A</v>
      </c>
      <c r="S80" t="e">
        <v>#N/A</v>
      </c>
      <c r="T80" t="e">
        <v>#N/A</v>
      </c>
      <c r="U80" t="e">
        <v>#N/A</v>
      </c>
    </row>
    <row r="81" spans="1:21" x14ac:dyDescent="0.2">
      <c r="A81" t="e">
        <v>#N/A</v>
      </c>
      <c r="B81" t="e">
        <v>#N/A</v>
      </c>
      <c r="C81" t="e">
        <v>#N/A</v>
      </c>
      <c r="D81" t="e">
        <v>#N/A</v>
      </c>
      <c r="E81" t="e">
        <v>#N/A</v>
      </c>
      <c r="F81" t="e">
        <v>#N/A</v>
      </c>
      <c r="G81" t="e">
        <v>#N/A</v>
      </c>
      <c r="H81" t="e">
        <v>#N/A</v>
      </c>
      <c r="I81" t="e">
        <v>#N/A</v>
      </c>
      <c r="J81" t="e">
        <v>#N/A</v>
      </c>
      <c r="K81" t="e">
        <v>#N/A</v>
      </c>
      <c r="L81" t="e">
        <v>#N/A</v>
      </c>
      <c r="M81" t="e">
        <v>#N/A</v>
      </c>
      <c r="N81" t="e">
        <v>#N/A</v>
      </c>
      <c r="O81" t="e">
        <v>#N/A</v>
      </c>
      <c r="P81" t="e">
        <v>#N/A</v>
      </c>
      <c r="Q81" t="e">
        <v>#N/A</v>
      </c>
      <c r="R81" t="e">
        <v>#N/A</v>
      </c>
      <c r="S81" t="e">
        <v>#N/A</v>
      </c>
      <c r="T81" t="e">
        <v>#N/A</v>
      </c>
      <c r="U81" t="e">
        <v>#N/A</v>
      </c>
    </row>
    <row r="82" spans="1:21" x14ac:dyDescent="0.2">
      <c r="A82" t="e">
        <v>#N/A</v>
      </c>
      <c r="B82" t="e">
        <v>#N/A</v>
      </c>
      <c r="C82" t="e">
        <v>#N/A</v>
      </c>
      <c r="D82" t="e">
        <v>#N/A</v>
      </c>
      <c r="E82" t="e">
        <v>#N/A</v>
      </c>
      <c r="F82" t="e">
        <v>#N/A</v>
      </c>
      <c r="G82" t="e">
        <v>#N/A</v>
      </c>
      <c r="H82" t="e">
        <v>#N/A</v>
      </c>
      <c r="I82" t="e">
        <v>#N/A</v>
      </c>
      <c r="J82" t="e">
        <v>#N/A</v>
      </c>
      <c r="K82" t="e">
        <v>#N/A</v>
      </c>
      <c r="L82" t="e">
        <v>#N/A</v>
      </c>
      <c r="M82" t="e">
        <v>#N/A</v>
      </c>
      <c r="N82" t="e">
        <v>#N/A</v>
      </c>
      <c r="O82" t="e">
        <v>#N/A</v>
      </c>
      <c r="P82" t="e">
        <v>#N/A</v>
      </c>
      <c r="Q82" t="e">
        <v>#N/A</v>
      </c>
      <c r="R82" t="e">
        <v>#N/A</v>
      </c>
      <c r="S82" t="e">
        <v>#N/A</v>
      </c>
      <c r="T82" t="e">
        <v>#N/A</v>
      </c>
      <c r="U82" t="e">
        <v>#N/A</v>
      </c>
    </row>
    <row r="83" spans="1:21" x14ac:dyDescent="0.2">
      <c r="A83" t="e">
        <v>#N/A</v>
      </c>
      <c r="B83" t="e">
        <v>#N/A</v>
      </c>
      <c r="C83" t="e">
        <v>#N/A</v>
      </c>
      <c r="D83" t="e">
        <v>#N/A</v>
      </c>
      <c r="E83" t="e">
        <v>#N/A</v>
      </c>
      <c r="F83" t="e">
        <v>#N/A</v>
      </c>
      <c r="G83" t="e">
        <v>#N/A</v>
      </c>
      <c r="H83" t="e">
        <v>#N/A</v>
      </c>
      <c r="I83" t="e">
        <v>#N/A</v>
      </c>
      <c r="J83" t="e">
        <v>#N/A</v>
      </c>
      <c r="K83" t="e">
        <v>#N/A</v>
      </c>
      <c r="L83" t="e">
        <v>#N/A</v>
      </c>
      <c r="M83" t="e">
        <v>#N/A</v>
      </c>
      <c r="N83" t="e">
        <v>#N/A</v>
      </c>
      <c r="O83" t="e">
        <v>#N/A</v>
      </c>
      <c r="P83" t="e">
        <v>#N/A</v>
      </c>
      <c r="Q83" t="e">
        <v>#N/A</v>
      </c>
      <c r="R83" t="e">
        <v>#N/A</v>
      </c>
      <c r="S83" t="e">
        <v>#N/A</v>
      </c>
      <c r="T83" t="e">
        <v>#N/A</v>
      </c>
      <c r="U83" t="e">
        <v>#N/A</v>
      </c>
    </row>
    <row r="84" spans="1:21" x14ac:dyDescent="0.2">
      <c r="A84" t="e">
        <v>#N/A</v>
      </c>
      <c r="B84" t="e">
        <v>#N/A</v>
      </c>
      <c r="C84" t="e">
        <v>#N/A</v>
      </c>
      <c r="D84" t="e">
        <v>#N/A</v>
      </c>
      <c r="E84" t="e">
        <v>#N/A</v>
      </c>
      <c r="F84" t="e">
        <v>#N/A</v>
      </c>
      <c r="G84" t="e">
        <v>#N/A</v>
      </c>
      <c r="H84" t="e">
        <v>#N/A</v>
      </c>
      <c r="I84" t="e">
        <v>#N/A</v>
      </c>
      <c r="J84" t="e">
        <v>#N/A</v>
      </c>
      <c r="K84" t="e">
        <v>#N/A</v>
      </c>
      <c r="L84" t="e">
        <v>#N/A</v>
      </c>
      <c r="M84" t="e">
        <v>#N/A</v>
      </c>
      <c r="N84" t="e">
        <v>#N/A</v>
      </c>
      <c r="O84" t="e">
        <v>#N/A</v>
      </c>
      <c r="P84" t="e">
        <v>#N/A</v>
      </c>
      <c r="Q84" t="e">
        <v>#N/A</v>
      </c>
      <c r="R84" t="e">
        <v>#N/A</v>
      </c>
      <c r="S84" t="e">
        <v>#N/A</v>
      </c>
      <c r="T84" t="e">
        <v>#N/A</v>
      </c>
      <c r="U84" t="e">
        <v>#N/A</v>
      </c>
    </row>
    <row r="85" spans="1:21" x14ac:dyDescent="0.2">
      <c r="A85" t="e">
        <v>#N/A</v>
      </c>
      <c r="B85" t="e">
        <v>#N/A</v>
      </c>
      <c r="C85" t="e">
        <v>#N/A</v>
      </c>
      <c r="D85" t="e">
        <v>#N/A</v>
      </c>
      <c r="E85" t="e">
        <v>#N/A</v>
      </c>
      <c r="F85" t="e">
        <v>#N/A</v>
      </c>
      <c r="G85" t="e">
        <v>#N/A</v>
      </c>
      <c r="H85" t="e">
        <v>#N/A</v>
      </c>
      <c r="I85" t="e">
        <v>#N/A</v>
      </c>
      <c r="J85" t="e">
        <v>#N/A</v>
      </c>
      <c r="K85" t="e">
        <v>#N/A</v>
      </c>
      <c r="L85" t="e">
        <v>#N/A</v>
      </c>
      <c r="M85" t="e">
        <v>#N/A</v>
      </c>
      <c r="N85" t="e">
        <v>#N/A</v>
      </c>
      <c r="O85" t="e">
        <v>#N/A</v>
      </c>
      <c r="P85" t="e">
        <v>#N/A</v>
      </c>
      <c r="Q85" t="e">
        <v>#N/A</v>
      </c>
      <c r="R85" t="e">
        <v>#N/A</v>
      </c>
      <c r="S85" t="e">
        <v>#N/A</v>
      </c>
      <c r="T85" t="e">
        <v>#N/A</v>
      </c>
      <c r="U85" t="e">
        <v>#N/A</v>
      </c>
    </row>
    <row r="86" spans="1:21" x14ac:dyDescent="0.2">
      <c r="A86" t="e">
        <v>#N/A</v>
      </c>
      <c r="B86" t="e">
        <v>#N/A</v>
      </c>
      <c r="C86" t="e">
        <v>#N/A</v>
      </c>
      <c r="D86" t="e">
        <v>#N/A</v>
      </c>
      <c r="E86" t="e">
        <v>#N/A</v>
      </c>
      <c r="F86" t="e">
        <v>#N/A</v>
      </c>
      <c r="G86" t="e">
        <v>#N/A</v>
      </c>
      <c r="H86" t="e">
        <v>#N/A</v>
      </c>
      <c r="I86" t="e">
        <v>#N/A</v>
      </c>
      <c r="J86" t="e">
        <v>#N/A</v>
      </c>
      <c r="K86" t="e">
        <v>#N/A</v>
      </c>
      <c r="L86" t="e">
        <v>#N/A</v>
      </c>
      <c r="M86" t="e">
        <v>#N/A</v>
      </c>
      <c r="N86" t="e">
        <v>#N/A</v>
      </c>
      <c r="O86" t="e">
        <v>#N/A</v>
      </c>
      <c r="P86" t="e">
        <v>#N/A</v>
      </c>
      <c r="Q86" t="e">
        <v>#N/A</v>
      </c>
      <c r="R86" t="e">
        <v>#N/A</v>
      </c>
      <c r="S86" t="e">
        <v>#N/A</v>
      </c>
      <c r="T86" t="e">
        <v>#N/A</v>
      </c>
      <c r="U86" t="e">
        <v>#N/A</v>
      </c>
    </row>
    <row r="87" spans="1:21" x14ac:dyDescent="0.2">
      <c r="A87" t="e">
        <v>#N/A</v>
      </c>
      <c r="B87" t="e">
        <v>#N/A</v>
      </c>
      <c r="C87" t="e">
        <v>#N/A</v>
      </c>
      <c r="D87" t="e">
        <v>#N/A</v>
      </c>
      <c r="E87" t="e">
        <v>#N/A</v>
      </c>
      <c r="F87" t="e">
        <v>#N/A</v>
      </c>
      <c r="G87" t="e">
        <v>#N/A</v>
      </c>
      <c r="H87" t="e">
        <v>#N/A</v>
      </c>
      <c r="I87" t="e">
        <v>#N/A</v>
      </c>
      <c r="J87" t="e">
        <v>#N/A</v>
      </c>
      <c r="K87" t="e">
        <v>#N/A</v>
      </c>
      <c r="L87" t="e">
        <v>#N/A</v>
      </c>
      <c r="M87" t="e">
        <v>#N/A</v>
      </c>
      <c r="N87" t="e">
        <v>#N/A</v>
      </c>
      <c r="O87" t="e">
        <v>#N/A</v>
      </c>
      <c r="P87" t="e">
        <v>#N/A</v>
      </c>
      <c r="Q87" t="e">
        <v>#N/A</v>
      </c>
      <c r="R87" t="e">
        <v>#N/A</v>
      </c>
      <c r="S87" t="e">
        <v>#N/A</v>
      </c>
      <c r="T87" t="e">
        <v>#N/A</v>
      </c>
      <c r="U87" t="e">
        <v>#N/A</v>
      </c>
    </row>
    <row r="88" spans="1:21" x14ac:dyDescent="0.2">
      <c r="A88" t="e">
        <v>#N/A</v>
      </c>
      <c r="B88" t="e">
        <v>#N/A</v>
      </c>
      <c r="C88" t="e">
        <v>#N/A</v>
      </c>
      <c r="D88" t="e">
        <v>#N/A</v>
      </c>
      <c r="E88" t="e">
        <v>#N/A</v>
      </c>
      <c r="F88" t="e">
        <v>#N/A</v>
      </c>
      <c r="G88" t="e">
        <v>#N/A</v>
      </c>
      <c r="H88" t="e">
        <v>#N/A</v>
      </c>
      <c r="I88" t="e">
        <v>#N/A</v>
      </c>
      <c r="J88" t="e">
        <v>#N/A</v>
      </c>
      <c r="K88" t="e">
        <v>#N/A</v>
      </c>
      <c r="L88" t="e">
        <v>#N/A</v>
      </c>
      <c r="M88" t="e">
        <v>#N/A</v>
      </c>
      <c r="N88" t="e">
        <v>#N/A</v>
      </c>
      <c r="O88" t="e">
        <v>#N/A</v>
      </c>
      <c r="P88" t="e">
        <v>#N/A</v>
      </c>
      <c r="Q88" t="e">
        <v>#N/A</v>
      </c>
      <c r="R88" t="e">
        <v>#N/A</v>
      </c>
      <c r="S88" t="e">
        <v>#N/A</v>
      </c>
      <c r="T88" t="e">
        <v>#N/A</v>
      </c>
      <c r="U88" t="e">
        <v>#N/A</v>
      </c>
    </row>
    <row r="89" spans="1:21" x14ac:dyDescent="0.2">
      <c r="A89" t="e">
        <v>#N/A</v>
      </c>
      <c r="B89" t="e">
        <v>#N/A</v>
      </c>
      <c r="C89" t="e">
        <v>#N/A</v>
      </c>
      <c r="D89" t="e">
        <v>#N/A</v>
      </c>
      <c r="E89" t="e">
        <v>#N/A</v>
      </c>
      <c r="F89" t="e">
        <v>#N/A</v>
      </c>
      <c r="G89" t="e">
        <v>#N/A</v>
      </c>
      <c r="H89" t="e">
        <v>#N/A</v>
      </c>
      <c r="I89" t="e">
        <v>#N/A</v>
      </c>
      <c r="J89" t="e">
        <v>#N/A</v>
      </c>
      <c r="K89" t="e">
        <v>#N/A</v>
      </c>
      <c r="L89" t="e">
        <v>#N/A</v>
      </c>
      <c r="M89" t="e">
        <v>#N/A</v>
      </c>
      <c r="N89" t="e">
        <v>#N/A</v>
      </c>
      <c r="O89" t="e">
        <v>#N/A</v>
      </c>
      <c r="P89" t="e">
        <v>#N/A</v>
      </c>
      <c r="Q89" t="e">
        <v>#N/A</v>
      </c>
      <c r="R89" t="e">
        <v>#N/A</v>
      </c>
      <c r="S89" t="e">
        <v>#N/A</v>
      </c>
      <c r="T89" t="e">
        <v>#N/A</v>
      </c>
      <c r="U89" t="e">
        <v>#N/A</v>
      </c>
    </row>
    <row r="90" spans="1:21" x14ac:dyDescent="0.2">
      <c r="A90" t="e">
        <v>#N/A</v>
      </c>
      <c r="B90" t="e">
        <v>#N/A</v>
      </c>
      <c r="C90" t="e">
        <v>#N/A</v>
      </c>
      <c r="D90" t="e">
        <v>#N/A</v>
      </c>
      <c r="E90" t="e">
        <v>#N/A</v>
      </c>
      <c r="F90" t="e">
        <v>#N/A</v>
      </c>
      <c r="G90" t="e">
        <v>#N/A</v>
      </c>
      <c r="H90" t="e">
        <v>#N/A</v>
      </c>
      <c r="I90" t="e">
        <v>#N/A</v>
      </c>
      <c r="J90" t="e">
        <v>#N/A</v>
      </c>
      <c r="K90" t="e">
        <v>#N/A</v>
      </c>
      <c r="L90" t="e">
        <v>#N/A</v>
      </c>
      <c r="M90" t="e">
        <v>#N/A</v>
      </c>
      <c r="N90" t="e">
        <v>#N/A</v>
      </c>
      <c r="O90" t="e">
        <v>#N/A</v>
      </c>
      <c r="P90" t="e">
        <v>#N/A</v>
      </c>
      <c r="Q90" t="e">
        <v>#N/A</v>
      </c>
      <c r="R90" t="e">
        <v>#N/A</v>
      </c>
      <c r="S90" t="e">
        <v>#N/A</v>
      </c>
      <c r="T90" t="e">
        <v>#N/A</v>
      </c>
      <c r="U90" t="e">
        <v>#N/A</v>
      </c>
    </row>
    <row r="91" spans="1:21" x14ac:dyDescent="0.2">
      <c r="A91" t="e">
        <v>#N/A</v>
      </c>
      <c r="B91" t="e">
        <v>#N/A</v>
      </c>
      <c r="C91" t="e">
        <v>#N/A</v>
      </c>
      <c r="D91" t="e">
        <v>#N/A</v>
      </c>
      <c r="E91" t="e">
        <v>#N/A</v>
      </c>
      <c r="F91" t="e">
        <v>#N/A</v>
      </c>
      <c r="G91" t="e">
        <v>#N/A</v>
      </c>
      <c r="H91" t="e">
        <v>#N/A</v>
      </c>
      <c r="I91" t="e">
        <v>#N/A</v>
      </c>
      <c r="J91" t="e">
        <v>#N/A</v>
      </c>
      <c r="K91" t="e">
        <v>#N/A</v>
      </c>
      <c r="L91" t="e">
        <v>#N/A</v>
      </c>
      <c r="M91" t="e">
        <v>#N/A</v>
      </c>
      <c r="N91" t="e">
        <v>#N/A</v>
      </c>
      <c r="O91" t="e">
        <v>#N/A</v>
      </c>
      <c r="P91" t="e">
        <v>#N/A</v>
      </c>
      <c r="Q91" t="e">
        <v>#N/A</v>
      </c>
      <c r="R91" t="e">
        <v>#N/A</v>
      </c>
      <c r="S91" t="e">
        <v>#N/A</v>
      </c>
      <c r="T91" t="e">
        <v>#N/A</v>
      </c>
      <c r="U91" t="e">
        <v>#N/A</v>
      </c>
    </row>
    <row r="92" spans="1:21" x14ac:dyDescent="0.2">
      <c r="A92" t="e">
        <v>#N/A</v>
      </c>
      <c r="B92" t="e">
        <v>#N/A</v>
      </c>
      <c r="C92" t="e">
        <v>#N/A</v>
      </c>
      <c r="D92" t="e">
        <v>#N/A</v>
      </c>
      <c r="E92" t="e">
        <v>#N/A</v>
      </c>
      <c r="F92" t="e">
        <v>#N/A</v>
      </c>
      <c r="G92" t="e">
        <v>#N/A</v>
      </c>
      <c r="H92" t="e">
        <v>#N/A</v>
      </c>
      <c r="I92" t="e">
        <v>#N/A</v>
      </c>
      <c r="J92" t="e">
        <v>#N/A</v>
      </c>
      <c r="K92" t="e">
        <v>#N/A</v>
      </c>
      <c r="L92" t="e">
        <v>#N/A</v>
      </c>
      <c r="M92" t="e">
        <v>#N/A</v>
      </c>
      <c r="N92" t="e">
        <v>#N/A</v>
      </c>
      <c r="O92" t="e">
        <v>#N/A</v>
      </c>
      <c r="P92" t="e">
        <v>#N/A</v>
      </c>
      <c r="Q92" t="e">
        <v>#N/A</v>
      </c>
      <c r="R92" t="e">
        <v>#N/A</v>
      </c>
      <c r="S92" t="e">
        <v>#N/A</v>
      </c>
      <c r="T92" t="e">
        <v>#N/A</v>
      </c>
      <c r="U92" t="e">
        <v>#N/A</v>
      </c>
    </row>
    <row r="93" spans="1:21" x14ac:dyDescent="0.2">
      <c r="A93" t="e">
        <v>#N/A</v>
      </c>
      <c r="B93" t="e">
        <v>#N/A</v>
      </c>
      <c r="C93" t="e">
        <v>#N/A</v>
      </c>
      <c r="D93" t="e">
        <v>#N/A</v>
      </c>
      <c r="E93" t="e">
        <v>#N/A</v>
      </c>
      <c r="F93" t="e">
        <v>#N/A</v>
      </c>
      <c r="G93" t="e">
        <v>#N/A</v>
      </c>
      <c r="H93" t="e">
        <v>#N/A</v>
      </c>
      <c r="I93" t="e">
        <v>#N/A</v>
      </c>
      <c r="J93" t="e">
        <v>#N/A</v>
      </c>
      <c r="K93" t="e">
        <v>#N/A</v>
      </c>
      <c r="L93" t="e">
        <v>#N/A</v>
      </c>
      <c r="M93" t="e">
        <v>#N/A</v>
      </c>
      <c r="N93" t="e">
        <v>#N/A</v>
      </c>
      <c r="O93" t="e">
        <v>#N/A</v>
      </c>
      <c r="P93" t="e">
        <v>#N/A</v>
      </c>
      <c r="Q93" t="e">
        <v>#N/A</v>
      </c>
      <c r="R93" t="e">
        <v>#N/A</v>
      </c>
      <c r="S93" t="e">
        <v>#N/A</v>
      </c>
      <c r="T93" t="e">
        <v>#N/A</v>
      </c>
      <c r="U93" t="e">
        <v>#N/A</v>
      </c>
    </row>
    <row r="94" spans="1:21" x14ac:dyDescent="0.2">
      <c r="A94" t="e">
        <v>#N/A</v>
      </c>
      <c r="B94" t="e">
        <v>#N/A</v>
      </c>
      <c r="C94" t="e">
        <v>#N/A</v>
      </c>
      <c r="D94" t="e">
        <v>#N/A</v>
      </c>
      <c r="E94" t="e">
        <v>#N/A</v>
      </c>
      <c r="F94" t="e">
        <v>#N/A</v>
      </c>
      <c r="G94" t="e">
        <v>#N/A</v>
      </c>
      <c r="H94" t="e">
        <v>#N/A</v>
      </c>
      <c r="I94" t="e">
        <v>#N/A</v>
      </c>
      <c r="J94" t="e">
        <v>#N/A</v>
      </c>
      <c r="K94" t="e">
        <v>#N/A</v>
      </c>
      <c r="L94" t="e">
        <v>#N/A</v>
      </c>
      <c r="M94" t="e">
        <v>#N/A</v>
      </c>
      <c r="N94" t="e">
        <v>#N/A</v>
      </c>
      <c r="O94" t="e">
        <v>#N/A</v>
      </c>
      <c r="P94" t="e">
        <v>#N/A</v>
      </c>
      <c r="Q94" t="e">
        <v>#N/A</v>
      </c>
      <c r="R94" t="e">
        <v>#N/A</v>
      </c>
      <c r="S94" t="e">
        <v>#N/A</v>
      </c>
      <c r="T94" t="e">
        <v>#N/A</v>
      </c>
      <c r="U94" t="e">
        <v>#N/A</v>
      </c>
    </row>
    <row r="95" spans="1:21" x14ac:dyDescent="0.2">
      <c r="A95" t="e">
        <v>#N/A</v>
      </c>
      <c r="B95" t="e">
        <v>#N/A</v>
      </c>
      <c r="C95" t="e">
        <v>#N/A</v>
      </c>
      <c r="D95" t="e">
        <v>#N/A</v>
      </c>
      <c r="E95" t="e">
        <v>#N/A</v>
      </c>
      <c r="F95" t="e">
        <v>#N/A</v>
      </c>
      <c r="G95" t="e">
        <v>#N/A</v>
      </c>
      <c r="H95" t="e">
        <v>#N/A</v>
      </c>
      <c r="I95" t="e">
        <v>#N/A</v>
      </c>
      <c r="J95" t="e">
        <v>#N/A</v>
      </c>
      <c r="K95" t="e">
        <v>#N/A</v>
      </c>
      <c r="L95" t="e">
        <v>#N/A</v>
      </c>
      <c r="M95" t="e">
        <v>#N/A</v>
      </c>
      <c r="N95" t="e">
        <v>#N/A</v>
      </c>
      <c r="O95" t="e">
        <v>#N/A</v>
      </c>
      <c r="P95" t="e">
        <v>#N/A</v>
      </c>
      <c r="Q95" t="e">
        <v>#N/A</v>
      </c>
      <c r="R95" t="e">
        <v>#N/A</v>
      </c>
      <c r="S95" t="e">
        <v>#N/A</v>
      </c>
      <c r="T95" t="e">
        <v>#N/A</v>
      </c>
      <c r="U95" t="e">
        <v>#N/A</v>
      </c>
    </row>
    <row r="96" spans="1:21" x14ac:dyDescent="0.2">
      <c r="A96" t="e">
        <v>#N/A</v>
      </c>
      <c r="B96" t="e">
        <v>#N/A</v>
      </c>
      <c r="C96" t="e">
        <v>#N/A</v>
      </c>
      <c r="D96" t="e">
        <v>#N/A</v>
      </c>
      <c r="E96" t="e">
        <v>#N/A</v>
      </c>
      <c r="F96" t="e">
        <v>#N/A</v>
      </c>
      <c r="G96" t="e">
        <v>#N/A</v>
      </c>
      <c r="H96" t="e">
        <v>#N/A</v>
      </c>
      <c r="I96" t="e">
        <v>#N/A</v>
      </c>
      <c r="J96" t="e">
        <v>#N/A</v>
      </c>
      <c r="K96" t="e">
        <v>#N/A</v>
      </c>
      <c r="L96" t="e">
        <v>#N/A</v>
      </c>
      <c r="M96" t="e">
        <v>#N/A</v>
      </c>
      <c r="N96" t="e">
        <v>#N/A</v>
      </c>
      <c r="O96" t="e">
        <v>#N/A</v>
      </c>
      <c r="P96" t="e">
        <v>#N/A</v>
      </c>
      <c r="Q96" t="e">
        <v>#N/A</v>
      </c>
      <c r="R96" t="e">
        <v>#N/A</v>
      </c>
      <c r="S96" t="e">
        <v>#N/A</v>
      </c>
      <c r="T96" t="e">
        <v>#N/A</v>
      </c>
      <c r="U96" t="e">
        <v>#N/A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5</vt:i4>
      </vt:variant>
    </vt:vector>
  </HeadingPairs>
  <TitlesOfParts>
    <vt:vector size="15" baseType="lpstr">
      <vt:lpstr>TermStructures</vt:lpstr>
      <vt:lpstr>DateCalc</vt:lpstr>
      <vt:lpstr>PricingEngines</vt:lpstr>
      <vt:lpstr>Swaps</vt:lpstr>
      <vt:lpstr>CapFloor</vt:lpstr>
      <vt:lpstr>Swaption</vt:lpstr>
      <vt:lpstr>CMS</vt:lpstr>
      <vt:lpstr>FixedLegFlowAnalysis</vt:lpstr>
      <vt:lpstr>CmsLegFlowAnalysis</vt:lpstr>
      <vt:lpstr>FloatingLegFlowAnalysis</vt:lpstr>
      <vt:lpstr>Calendar</vt:lpstr>
      <vt:lpstr>EffectiveDate</vt:lpstr>
      <vt:lpstr>Nominal</vt:lpstr>
      <vt:lpstr>ReferenceDate</vt:lpstr>
      <vt:lpstr>TerminationDate</vt:lpstr>
    </vt:vector>
  </TitlesOfParts>
  <Company>QuantLib -- http://quantlib.org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Ferdinando Ametrano</dc:creator>
  <cp:lastModifiedBy>Emanuele Garofalo</cp:lastModifiedBy>
  <dcterms:created xsi:type="dcterms:W3CDTF">2008-01-16T11:04:29Z</dcterms:created>
  <dcterms:modified xsi:type="dcterms:W3CDTF">2016-05-24T10:17:28Z</dcterms:modified>
</cp:coreProperties>
</file>