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45" windowWidth="8535" windowHeight="5640"/>
  </bookViews>
  <sheets>
    <sheet name="FloatingRateBond" sheetId="1" r:id="rId1"/>
    <sheet name="ZeroRateCurve" sheetId="2" r:id="rId2"/>
  </sheets>
  <calcPr calcId="124519"/>
</workbook>
</file>

<file path=xl/calcChain.xml><?xml version="1.0" encoding="utf-8"?>
<calcChain xmlns="http://schemas.openxmlformats.org/spreadsheetml/2006/main">
  <c r="D27" i="1"/>
  <c r="E27"/>
  <c r="H17"/>
  <c r="H14"/>
  <c r="H15" s="1"/>
  <c r="E1"/>
  <c r="B7" i="2"/>
  <c r="B14"/>
  <c r="B6"/>
  <c r="B5"/>
  <c r="B4"/>
  <c r="B11"/>
  <c r="B10"/>
  <c r="B9"/>
  <c r="B13"/>
  <c r="B8"/>
  <c r="B3"/>
  <c r="B12"/>
  <c r="B9" i="1" l="1"/>
  <c r="E2"/>
  <c r="E2" i="2" l="1"/>
  <c r="E3"/>
  <c r="E22" i="1" l="1"/>
  <c r="E18"/>
  <c r="E19"/>
  <c r="B15" l="1"/>
  <c r="H10"/>
  <c r="E26"/>
  <c r="B1"/>
  <c r="H7"/>
  <c r="B2"/>
  <c r="H8"/>
  <c r="H4"/>
  <c r="H5" s="1"/>
  <c r="K4" s="1"/>
  <c r="K7"/>
  <c r="K8" l="1"/>
  <c r="K5" l="1"/>
</calcChain>
</file>

<file path=xl/sharedStrings.xml><?xml version="1.0" encoding="utf-8"?>
<sst xmlns="http://schemas.openxmlformats.org/spreadsheetml/2006/main" count="89" uniqueCount="67">
  <si>
    <r>
      <t>ObjectId</t>
    </r>
    <r>
      <rPr>
        <sz val="10"/>
        <color rgb="FF000000"/>
        <rFont val="Arial"/>
        <family val="2"/>
      </rPr>
      <t> </t>
    </r>
  </si>
  <si>
    <r>
      <t>IborIndex</t>
    </r>
    <r>
      <rPr>
        <sz val="10"/>
        <color rgb="FF000000"/>
        <rFont val="Arial"/>
        <family val="2"/>
      </rPr>
      <t> </t>
    </r>
  </si>
  <si>
    <r>
      <t>Spreads</t>
    </r>
    <r>
      <rPr>
        <sz val="10"/>
        <color rgb="FF000000"/>
        <rFont val="Arial"/>
        <family val="2"/>
      </rPr>
      <t> </t>
    </r>
  </si>
  <si>
    <r>
      <t>Caps</t>
    </r>
    <r>
      <rPr>
        <sz val="10"/>
        <color rgb="FF000000"/>
        <rFont val="Arial"/>
        <family val="2"/>
      </rPr>
      <t> </t>
    </r>
  </si>
  <si>
    <r>
      <t>Permanent</t>
    </r>
    <r>
      <rPr>
        <sz val="10"/>
        <color rgb="FF000000"/>
        <rFont val="Arial"/>
        <family val="2"/>
      </rPr>
      <t> </t>
    </r>
  </si>
  <si>
    <r>
      <t>Trigger</t>
    </r>
    <r>
      <rPr>
        <sz val="10"/>
        <color rgb="FF000000"/>
        <rFont val="Arial"/>
        <family val="2"/>
      </rPr>
      <t> </t>
    </r>
  </si>
  <si>
    <r>
      <t>Overwrite</t>
    </r>
    <r>
      <rPr>
        <sz val="10"/>
        <color rgb="FF000000"/>
        <rFont val="Arial"/>
        <family val="2"/>
      </rPr>
      <t> </t>
    </r>
  </si>
  <si>
    <t>Description</t>
  </si>
  <si>
    <t>Currency</t>
  </si>
  <si>
    <t>SettlementDays</t>
  </si>
  <si>
    <t>PaymentBDC</t>
  </si>
  <si>
    <t>FaceAmount</t>
  </si>
  <si>
    <t>ScheduleID</t>
  </si>
  <si>
    <t>FixingDays</t>
  </si>
  <si>
    <t>IsInArrears</t>
  </si>
  <si>
    <t>DayCounter</t>
  </si>
  <si>
    <t>Floors</t>
  </si>
  <si>
    <t>Gearings</t>
  </si>
  <si>
    <t>Redemption</t>
  </si>
  <si>
    <t>IssueDate</t>
  </si>
  <si>
    <t>Permanent</t>
  </si>
  <si>
    <t>Error</t>
  </si>
  <si>
    <t>FloatingRateBond</t>
  </si>
  <si>
    <t>EUR</t>
  </si>
  <si>
    <r>
      <t>Tenor</t>
    </r>
    <r>
      <rPr>
        <sz val="10"/>
        <color rgb="FF000000"/>
        <rFont val="Arial"/>
        <family val="2"/>
      </rPr>
      <t> </t>
    </r>
  </si>
  <si>
    <r>
      <t>Calendar</t>
    </r>
    <r>
      <rPr>
        <sz val="10"/>
        <color rgb="FF000000"/>
        <rFont val="Arial"/>
        <family val="2"/>
      </rPr>
      <t> </t>
    </r>
  </si>
  <si>
    <r>
      <t>GenRule</t>
    </r>
    <r>
      <rPr>
        <sz val="10"/>
        <color rgb="FF000000"/>
        <rFont val="Arial"/>
        <family val="2"/>
      </rPr>
      <t> </t>
    </r>
  </si>
  <si>
    <t>EffectiveDate</t>
  </si>
  <si>
    <t>TerminationDate</t>
  </si>
  <si>
    <t>Convention</t>
  </si>
  <si>
    <t>TermDateConv</t>
  </si>
  <si>
    <t>EndOfMonth</t>
  </si>
  <si>
    <t>FirstDate</t>
  </si>
  <si>
    <t>NextToLastDate</t>
  </si>
  <si>
    <t>Schedule</t>
  </si>
  <si>
    <t>3M</t>
  </si>
  <si>
    <t>Actual/365 (Fixed)</t>
  </si>
  <si>
    <r>
      <t>YieldCurve</t>
    </r>
    <r>
      <rPr>
        <sz val="10"/>
        <color rgb="FF000000"/>
        <rFont val="Arial"/>
        <family val="2"/>
      </rPr>
      <t> </t>
    </r>
  </si>
  <si>
    <t>Euribor</t>
  </si>
  <si>
    <t>ZeroCurve</t>
  </si>
  <si>
    <t>Tenor</t>
  </si>
  <si>
    <t>1M</t>
  </si>
  <si>
    <t>6M</t>
  </si>
  <si>
    <t>9M</t>
  </si>
  <si>
    <t>12M</t>
  </si>
  <si>
    <t>2Y</t>
  </si>
  <si>
    <t>3Y</t>
  </si>
  <si>
    <t>4Y</t>
  </si>
  <si>
    <t>5Y</t>
  </si>
  <si>
    <t>7Y</t>
  </si>
  <si>
    <t>10Y</t>
  </si>
  <si>
    <t>15Y</t>
  </si>
  <si>
    <t>ZeroYield</t>
  </si>
  <si>
    <t>Date</t>
  </si>
  <si>
    <t>ObjectID</t>
  </si>
  <si>
    <t>YieldCurve</t>
  </si>
  <si>
    <t>Trigger</t>
  </si>
  <si>
    <t>BondEngine</t>
  </si>
  <si>
    <t>IborCouponPricer</t>
  </si>
  <si>
    <t>Volatility</t>
  </si>
  <si>
    <t>IborCouponPricerType</t>
  </si>
  <si>
    <t>IborByBlack</t>
  </si>
  <si>
    <t>BondSetCouponPricer</t>
  </si>
  <si>
    <t>InstrumentSetPricingEngine</t>
  </si>
  <si>
    <t>IndexAddFixing</t>
  </si>
  <si>
    <t>BondCleanPrice</t>
  </si>
  <si>
    <t>BondCleanPriceFromZSpread</t>
  </si>
</sst>
</file>

<file path=xl/styles.xml><?xml version="1.0" encoding="utf-8"?>
<styleSheet xmlns="http://schemas.openxmlformats.org/spreadsheetml/2006/main">
  <numFmts count="3">
    <numFmt numFmtId="164" formatCode="0.0000%"/>
    <numFmt numFmtId="165" formatCode="[$-410]d\ mmmm\ yyyy;@"/>
    <numFmt numFmtId="166" formatCode="[$-410]d\-mmm\-yyyy;@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indexed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gray0625">
        <fgColor indexed="22"/>
        <bgColor indexed="26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3" fillId="2" borderId="1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3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3" fontId="4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3" fontId="4" fillId="3" borderId="3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2" fontId="4" fillId="3" borderId="2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5" fontId="5" fillId="4" borderId="2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10" fontId="4" fillId="3" borderId="2" xfId="1" applyNumberFormat="1" applyFont="1" applyFill="1" applyBorder="1" applyAlignment="1">
      <alignment horizontal="center"/>
    </xf>
    <xf numFmtId="166" fontId="5" fillId="4" borderId="2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166" fontId="5" fillId="4" borderId="9" xfId="0" applyNumberFormat="1" applyFont="1" applyFill="1" applyBorder="1" applyAlignment="1">
      <alignment horizontal="center"/>
    </xf>
    <xf numFmtId="10" fontId="5" fillId="4" borderId="10" xfId="1" applyNumberFormat="1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6" fontId="5" fillId="4" borderId="0" xfId="0" applyNumberFormat="1" applyFont="1" applyFill="1" applyBorder="1" applyAlignment="1">
      <alignment horizontal="center"/>
    </xf>
    <xf numFmtId="10" fontId="5" fillId="4" borderId="11" xfId="1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166" fontId="5" fillId="4" borderId="12" xfId="0" applyNumberFormat="1" applyFont="1" applyFill="1" applyBorder="1" applyAlignment="1">
      <alignment horizontal="center"/>
    </xf>
    <xf numFmtId="10" fontId="5" fillId="4" borderId="13" xfId="1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10" fontId="4" fillId="3" borderId="2" xfId="0" applyNumberFormat="1" applyFont="1" applyFill="1" applyBorder="1" applyAlignment="1">
      <alignment horizontal="center"/>
    </xf>
    <xf numFmtId="165" fontId="4" fillId="3" borderId="2" xfId="0" applyNumberFormat="1" applyFont="1" applyFill="1" applyBorder="1" applyAlignment="1">
      <alignment horizontal="center"/>
    </xf>
    <xf numFmtId="166" fontId="3" fillId="2" borderId="3" xfId="0" applyNumberFormat="1" applyFont="1" applyFill="1" applyBorder="1" applyAlignment="1">
      <alignment horizontal="right"/>
    </xf>
    <xf numFmtId="0" fontId="5" fillId="4" borderId="1" xfId="0" applyFont="1" applyFill="1" applyBorder="1" applyAlignment="1">
      <alignment horizontal="center"/>
    </xf>
    <xf numFmtId="10" fontId="5" fillId="4" borderId="3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9" fontId="5" fillId="0" borderId="4" xfId="1" applyFont="1" applyBorder="1" applyAlignment="1">
      <alignment horizontal="center"/>
    </xf>
    <xf numFmtId="0" fontId="5" fillId="4" borderId="1" xfId="0" applyFont="1" applyFill="1" applyBorder="1"/>
    <xf numFmtId="0" fontId="5" fillId="4" borderId="3" xfId="0" applyFont="1" applyFill="1" applyBorder="1"/>
  </cellXfs>
  <cellStyles count="2">
    <cellStyle name="Normale" xfId="0" builtinId="0"/>
    <cellStyle name="Percentual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it-IT"/>
  <c:chart>
    <c:plotArea>
      <c:layout/>
      <c:scatterChart>
        <c:scatterStyle val="smoothMarker"/>
        <c:ser>
          <c:idx val="0"/>
          <c:order val="0"/>
          <c:marker>
            <c:symbol val="none"/>
          </c:marker>
          <c:xVal>
            <c:numRef>
              <c:f>ZeroRateCurve!$B$3:$B$14</c:f>
              <c:numCache>
                <c:formatCode>[$-410]d\-mmm\-yyyy;@</c:formatCode>
                <c:ptCount val="12"/>
                <c:pt idx="0">
                  <c:v>41554</c:v>
                </c:pt>
                <c:pt idx="1">
                  <c:v>41613</c:v>
                </c:pt>
                <c:pt idx="2">
                  <c:v>41703</c:v>
                </c:pt>
                <c:pt idx="3">
                  <c:v>41795</c:v>
                </c:pt>
                <c:pt idx="4">
                  <c:v>41887</c:v>
                </c:pt>
                <c:pt idx="5">
                  <c:v>42254</c:v>
                </c:pt>
                <c:pt idx="6">
                  <c:v>42618</c:v>
                </c:pt>
                <c:pt idx="7">
                  <c:v>42983</c:v>
                </c:pt>
                <c:pt idx="8">
                  <c:v>43348</c:v>
                </c:pt>
                <c:pt idx="9">
                  <c:v>44081</c:v>
                </c:pt>
                <c:pt idx="10">
                  <c:v>45174</c:v>
                </c:pt>
                <c:pt idx="11">
                  <c:v>47001</c:v>
                </c:pt>
              </c:numCache>
            </c:numRef>
          </c:xVal>
          <c:yVal>
            <c:numRef>
              <c:f>ZeroRateCurve!$C$3:$C$14</c:f>
              <c:numCache>
                <c:formatCode>0.00%</c:formatCode>
                <c:ptCount val="12"/>
                <c:pt idx="0">
                  <c:v>1.5E-3</c:v>
                </c:pt>
                <c:pt idx="1">
                  <c:v>2E-3</c:v>
                </c:pt>
                <c:pt idx="2">
                  <c:v>3.0000000000000001E-3</c:v>
                </c:pt>
                <c:pt idx="3">
                  <c:v>4.0000000000000001E-3</c:v>
                </c:pt>
                <c:pt idx="4">
                  <c:v>5.0000000000000001E-3</c:v>
                </c:pt>
                <c:pt idx="5">
                  <c:v>8.9999999999999993E-3</c:v>
                </c:pt>
                <c:pt idx="6">
                  <c:v>1.4999999999999999E-2</c:v>
                </c:pt>
                <c:pt idx="7">
                  <c:v>2.1999999999999999E-2</c:v>
                </c:pt>
                <c:pt idx="8">
                  <c:v>0.03</c:v>
                </c:pt>
                <c:pt idx="9">
                  <c:v>0.04</c:v>
                </c:pt>
                <c:pt idx="10">
                  <c:v>0.05</c:v>
                </c:pt>
                <c:pt idx="11">
                  <c:v>5.2499999999999998E-2</c:v>
                </c:pt>
              </c:numCache>
            </c:numRef>
          </c:yVal>
          <c:smooth val="1"/>
        </c:ser>
        <c:axId val="332839552"/>
        <c:axId val="215351680"/>
      </c:scatterChart>
      <c:valAx>
        <c:axId val="332839552"/>
        <c:scaling>
          <c:orientation val="minMax"/>
        </c:scaling>
        <c:axPos val="b"/>
        <c:numFmt formatCode="[$-410]mmm\-yy;@" sourceLinked="0"/>
        <c:tickLblPos val="nextTo"/>
        <c:crossAx val="215351680"/>
        <c:crosses val="autoZero"/>
        <c:crossBetween val="midCat"/>
      </c:valAx>
      <c:valAx>
        <c:axId val="215351680"/>
        <c:scaling>
          <c:orientation val="minMax"/>
        </c:scaling>
        <c:axPos val="l"/>
        <c:majorGridlines/>
        <c:numFmt formatCode="0%" sourceLinked="0"/>
        <c:tickLblPos val="nextTo"/>
        <c:crossAx val="332839552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9</xdr:col>
      <xdr:colOff>9525</xdr:colOff>
      <xdr:row>17</xdr:row>
      <xdr:rowOff>66675</xdr:rowOff>
    </xdr:to>
    <xdr:graphicFrame macro="">
      <xdr:nvGraphicFramePr>
        <xdr:cNvPr id="4" name="Gra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oglio1"/>
  <dimension ref="A1:K27"/>
  <sheetViews>
    <sheetView tabSelected="1" workbookViewId="0">
      <selection activeCell="K10" sqref="K10"/>
    </sheetView>
  </sheetViews>
  <sheetFormatPr defaultRowHeight="15"/>
  <cols>
    <col min="1" max="1" width="14.7109375" bestFit="1" customWidth="1"/>
    <col min="2" max="2" width="13.85546875" bestFit="1" customWidth="1"/>
    <col min="4" max="4" width="15.28515625" bestFit="1" customWidth="1"/>
    <col min="5" max="5" width="12.42578125" style="16" bestFit="1" customWidth="1"/>
    <col min="7" max="7" width="23.5703125" bestFit="1" customWidth="1"/>
    <col min="8" max="8" width="12.42578125" bestFit="1" customWidth="1"/>
    <col min="10" max="10" width="24.5703125" bestFit="1" customWidth="1"/>
  </cols>
  <sheetData>
    <row r="1" spans="1:11">
      <c r="A1" s="1" t="s">
        <v>22</v>
      </c>
      <c r="B1" s="21" t="str">
        <f ca="1">+qlFloatingRateBond(B3,B4,B5,B6,B7,B8,B9,B10,B11,B12,B13,B14,B15,B16,B17,B18,B19,B20,B21,B22)</f>
        <v>obj_00004#0156</v>
      </c>
      <c r="D1" s="1" t="s">
        <v>34</v>
      </c>
      <c r="E1" s="21" t="str">
        <f>+qlSchedule(E3,E4,E5,E6,E7,E8,E9,E10,E11,E12,E13,E14,E15,E16)</f>
        <v>obj_00003#0027</v>
      </c>
    </row>
    <row r="2" spans="1:11" ht="15.75" thickBot="1">
      <c r="A2" s="2" t="s">
        <v>21</v>
      </c>
      <c r="B2" s="22" t="str">
        <f ca="1">+ohRangeRetrieveError(B1)</f>
        <v/>
      </c>
      <c r="D2" s="2" t="s">
        <v>21</v>
      </c>
      <c r="E2" s="22" t="str">
        <f>+ohRangeRetrieveError(E1)</f>
        <v/>
      </c>
    </row>
    <row r="3" spans="1:11" ht="15.75" thickBot="1">
      <c r="A3" s="9" t="s">
        <v>0</v>
      </c>
      <c r="B3" s="4"/>
      <c r="D3" s="9" t="s">
        <v>0</v>
      </c>
      <c r="E3" s="19"/>
    </row>
    <row r="4" spans="1:11">
      <c r="A4" s="10" t="s">
        <v>7</v>
      </c>
      <c r="B4" s="5"/>
      <c r="D4" s="10" t="s">
        <v>27</v>
      </c>
      <c r="E4" s="20"/>
      <c r="G4" s="1" t="s">
        <v>62</v>
      </c>
      <c r="H4" s="44" t="b">
        <f ca="1">+qlBondSetCouponPricer(B1,H14,E26)</f>
        <v>1</v>
      </c>
      <c r="J4" s="1" t="s">
        <v>65</v>
      </c>
      <c r="K4" s="21" t="e">
        <f ca="1">+qlBondCleanPrice(B1,H5)</f>
        <v>#NUM!</v>
      </c>
    </row>
    <row r="5" spans="1:11" ht="15.75" thickBot="1">
      <c r="A5" s="10" t="s">
        <v>8</v>
      </c>
      <c r="B5" s="6" t="s">
        <v>23</v>
      </c>
      <c r="D5" s="10" t="s">
        <v>28</v>
      </c>
      <c r="E5" s="24">
        <v>42835</v>
      </c>
      <c r="G5" s="3" t="s">
        <v>63</v>
      </c>
      <c r="H5" s="45" t="b">
        <f ca="1">+qlInstrumentSetPricingEngine(B1,H7,H4)</f>
        <v>1</v>
      </c>
      <c r="J5" s="3" t="s">
        <v>21</v>
      </c>
      <c r="K5" s="22" t="str">
        <f ca="1">+ohRangeRetrieveError(K4)</f>
        <v>qlBondCleanPrice - negative time (-0.0794521) given</v>
      </c>
    </row>
    <row r="6" spans="1:11" ht="15.75" thickBot="1">
      <c r="A6" s="10" t="s">
        <v>9</v>
      </c>
      <c r="B6" s="13">
        <v>3</v>
      </c>
      <c r="D6" s="10" t="s">
        <v>24</v>
      </c>
      <c r="E6" s="17" t="s">
        <v>35</v>
      </c>
    </row>
    <row r="7" spans="1:11">
      <c r="A7" s="10" t="s">
        <v>10</v>
      </c>
      <c r="B7" s="6"/>
      <c r="D7" s="10" t="s">
        <v>25</v>
      </c>
      <c r="E7" s="17"/>
      <c r="G7" s="1" t="s">
        <v>57</v>
      </c>
      <c r="H7" s="21" t="str">
        <f ca="1">+qlBondEngine(,H10)</f>
        <v>obj_00002#0147</v>
      </c>
      <c r="J7" s="1" t="s">
        <v>66</v>
      </c>
      <c r="K7" s="21" t="e">
        <f ca="1">+qlBondCleanPriceFromZSpread(B1,ZeroRateCurve!E2,1%,,,"Quarterly",TODAY(),K4)</f>
        <v>#NUM!</v>
      </c>
    </row>
    <row r="8" spans="1:11" ht="15.75" thickBot="1">
      <c r="A8" s="10" t="s">
        <v>11</v>
      </c>
      <c r="B8" s="14">
        <v>100</v>
      </c>
      <c r="D8" s="10" t="s">
        <v>29</v>
      </c>
      <c r="E8" s="17"/>
      <c r="G8" s="3" t="s">
        <v>21</v>
      </c>
      <c r="H8" s="22" t="str">
        <f ca="1">ohRangeRetrieveError(H7)</f>
        <v/>
      </c>
      <c r="J8" s="3" t="s">
        <v>21</v>
      </c>
      <c r="K8" s="22" t="str">
        <f ca="1">+ohRangeRetrieveError(K7)</f>
        <v>qlBondCleanPriceFromZSpread - Parameter 'Trigger' has error value</v>
      </c>
    </row>
    <row r="9" spans="1:11">
      <c r="A9" s="10" t="s">
        <v>12</v>
      </c>
      <c r="B9" s="6" t="str">
        <f>+E1</f>
        <v>obj_00003#0027</v>
      </c>
      <c r="D9" s="10" t="s">
        <v>30</v>
      </c>
      <c r="E9" s="17"/>
      <c r="G9" s="1" t="s">
        <v>54</v>
      </c>
      <c r="H9" s="4"/>
    </row>
    <row r="10" spans="1:11">
      <c r="A10" s="10" t="s">
        <v>13</v>
      </c>
      <c r="B10" s="6">
        <v>2</v>
      </c>
      <c r="D10" s="10" t="s">
        <v>26</v>
      </c>
      <c r="E10" s="17"/>
      <c r="G10" s="2" t="s">
        <v>55</v>
      </c>
      <c r="H10" s="38" t="str">
        <f ca="1">+E22</f>
        <v>obj_00000#0147</v>
      </c>
    </row>
    <row r="11" spans="1:11">
      <c r="A11" s="10" t="s">
        <v>14</v>
      </c>
      <c r="B11" s="6"/>
      <c r="D11" s="10" t="s">
        <v>31</v>
      </c>
      <c r="E11" s="17"/>
      <c r="G11" s="2" t="s">
        <v>20</v>
      </c>
      <c r="H11" s="6"/>
    </row>
    <row r="12" spans="1:11" ht="15.75" thickBot="1">
      <c r="A12" s="10" t="s">
        <v>15</v>
      </c>
      <c r="B12" s="6" t="s">
        <v>36</v>
      </c>
      <c r="D12" s="10" t="s">
        <v>32</v>
      </c>
      <c r="E12" s="17"/>
      <c r="G12" s="3" t="s">
        <v>56</v>
      </c>
      <c r="H12" s="8"/>
    </row>
    <row r="13" spans="1:11" ht="15.75" thickBot="1">
      <c r="A13" s="10" t="s">
        <v>16</v>
      </c>
      <c r="B13" s="23">
        <v>0.01</v>
      </c>
      <c r="D13" s="10" t="s">
        <v>33</v>
      </c>
      <c r="E13" s="17"/>
    </row>
    <row r="14" spans="1:11">
      <c r="A14" s="10" t="s">
        <v>17</v>
      </c>
      <c r="B14" s="6"/>
      <c r="D14" s="10" t="s">
        <v>20</v>
      </c>
      <c r="E14" s="17"/>
      <c r="G14" s="1" t="s">
        <v>58</v>
      </c>
      <c r="H14" s="21" t="str">
        <f>qlIborCouponPricer(,H17,H18)</f>
        <v>obj_00006#0004</v>
      </c>
    </row>
    <row r="15" spans="1:11" ht="15.75" thickBot="1">
      <c r="A15" s="10" t="s">
        <v>1</v>
      </c>
      <c r="B15" s="7" t="str">
        <f ca="1">+E18</f>
        <v>obj_00001#0147</v>
      </c>
      <c r="D15" s="10" t="s">
        <v>5</v>
      </c>
      <c r="E15" s="17"/>
      <c r="G15" s="3" t="s">
        <v>21</v>
      </c>
      <c r="H15" s="22" t="str">
        <f>ohRangeRetrieveError(H14)</f>
        <v/>
      </c>
    </row>
    <row r="16" spans="1:11" ht="15.75" thickBot="1">
      <c r="A16" s="10" t="s">
        <v>2</v>
      </c>
      <c r="B16" s="37">
        <v>5.0000000000000001E-3</v>
      </c>
      <c r="D16" s="11" t="s">
        <v>6</v>
      </c>
      <c r="E16" s="18"/>
      <c r="G16" s="1" t="s">
        <v>54</v>
      </c>
      <c r="H16" s="4"/>
    </row>
    <row r="17" spans="1:8" ht="15.75" thickBot="1">
      <c r="A17" s="10" t="s">
        <v>3</v>
      </c>
      <c r="B17" s="23">
        <v>0.04</v>
      </c>
      <c r="G17" s="2" t="s">
        <v>59</v>
      </c>
      <c r="H17" s="37" t="str">
        <f>+qlConstantOptionletVolatility(,0,"TARGET","Following",H22)</f>
        <v>obj_00005#0004</v>
      </c>
    </row>
    <row r="18" spans="1:8">
      <c r="A18" s="10" t="s">
        <v>18</v>
      </c>
      <c r="B18" s="14">
        <v>100</v>
      </c>
      <c r="D18" s="1" t="s">
        <v>38</v>
      </c>
      <c r="E18" s="21" t="str">
        <f ca="1">+qlEuribor(E20,E21,E22,E23,E24,E25)</f>
        <v>obj_00001#0147</v>
      </c>
      <c r="G18" s="2" t="s">
        <v>60</v>
      </c>
      <c r="H18" s="6" t="s">
        <v>61</v>
      </c>
    </row>
    <row r="19" spans="1:8" ht="15.75" thickBot="1">
      <c r="A19" s="10" t="s">
        <v>19</v>
      </c>
      <c r="B19" s="24"/>
      <c r="D19" s="2" t="s">
        <v>21</v>
      </c>
      <c r="E19" s="22" t="str">
        <f ca="1">+ohRangeRetrieveError(E18)</f>
        <v/>
      </c>
      <c r="G19" s="2" t="s">
        <v>20</v>
      </c>
      <c r="H19" s="6"/>
    </row>
    <row r="20" spans="1:8" ht="15.75" thickBot="1">
      <c r="A20" s="10" t="s">
        <v>20</v>
      </c>
      <c r="B20" s="6"/>
      <c r="D20" s="1" t="s">
        <v>0</v>
      </c>
      <c r="E20" s="15"/>
      <c r="G20" s="3" t="s">
        <v>56</v>
      </c>
      <c r="H20" s="8"/>
    </row>
    <row r="21" spans="1:8" ht="15.75" thickBot="1">
      <c r="A21" s="10" t="s">
        <v>5</v>
      </c>
      <c r="B21" s="6"/>
      <c r="D21" s="2" t="s">
        <v>24</v>
      </c>
      <c r="E21" s="17" t="s">
        <v>35</v>
      </c>
    </row>
    <row r="22" spans="1:8" ht="15.75" thickBot="1">
      <c r="A22" s="11" t="s">
        <v>6</v>
      </c>
      <c r="B22" s="12"/>
      <c r="D22" s="2" t="s">
        <v>37</v>
      </c>
      <c r="E22" s="20" t="str">
        <f ca="1">+ZeroRateCurve!E2</f>
        <v>obj_00000#0147</v>
      </c>
      <c r="G22" s="42" t="s">
        <v>59</v>
      </c>
      <c r="H22" s="43">
        <v>0.1</v>
      </c>
    </row>
    <row r="23" spans="1:8">
      <c r="D23" s="2" t="s">
        <v>4</v>
      </c>
      <c r="E23" s="17"/>
    </row>
    <row r="24" spans="1:8">
      <c r="D24" s="2" t="s">
        <v>5</v>
      </c>
      <c r="E24" s="17"/>
    </row>
    <row r="25" spans="1:8" ht="15.75" thickBot="1">
      <c r="D25" s="3" t="s">
        <v>6</v>
      </c>
      <c r="E25" s="18"/>
    </row>
    <row r="26" spans="1:8">
      <c r="D26" s="2" t="s">
        <v>64</v>
      </c>
      <c r="E26" s="40" t="b">
        <f ca="1">+qlIndexAddFixings(E18,D27,E27)</f>
        <v>1</v>
      </c>
    </row>
    <row r="27" spans="1:8" ht="15.75" thickBot="1">
      <c r="D27" s="39">
        <f ca="1">+TODAY()</f>
        <v>41522</v>
      </c>
      <c r="E27" s="41">
        <f>+ZeroRateCurve!C4</f>
        <v>2E-3</v>
      </c>
    </row>
  </sheetData>
  <dataValidations count="1">
    <dataValidation type="list" allowBlank="1" showInputMessage="1" showErrorMessage="1" sqref="B12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Foglio2"/>
  <dimension ref="A1:E14"/>
  <sheetViews>
    <sheetView workbookViewId="0">
      <selection activeCell="M13" sqref="M13"/>
    </sheetView>
  </sheetViews>
  <sheetFormatPr defaultRowHeight="15"/>
  <cols>
    <col min="2" max="2" width="11.85546875" bestFit="1" customWidth="1"/>
    <col min="3" max="3" width="9.28515625" bestFit="1" customWidth="1"/>
    <col min="4" max="4" width="19.42578125" bestFit="1" customWidth="1"/>
    <col min="5" max="5" width="12.42578125" bestFit="1" customWidth="1"/>
  </cols>
  <sheetData>
    <row r="1" spans="1:5" ht="15.75" thickBot="1"/>
    <row r="2" spans="1:5" ht="15.75" thickBot="1">
      <c r="A2" s="25" t="s">
        <v>40</v>
      </c>
      <c r="B2" s="25" t="s">
        <v>53</v>
      </c>
      <c r="C2" s="26" t="s">
        <v>52</v>
      </c>
      <c r="D2" s="1" t="s">
        <v>39</v>
      </c>
      <c r="E2" s="21" t="str">
        <f ca="1">+qlZeroCurve(,B3:B14,C3:C14)</f>
        <v>obj_00000#0147</v>
      </c>
    </row>
    <row r="3" spans="1:5" ht="15.75" thickBot="1">
      <c r="A3" s="27" t="s">
        <v>41</v>
      </c>
      <c r="B3" s="28">
        <f ca="1">+qlCalendarAdvance("TARGET",TODAY(),A3)</f>
        <v>41554</v>
      </c>
      <c r="C3" s="29">
        <v>1.5E-3</v>
      </c>
      <c r="D3" s="3" t="s">
        <v>21</v>
      </c>
      <c r="E3" s="36" t="str">
        <f ca="1">+ohRangeRetrieveError(E2)</f>
        <v/>
      </c>
    </row>
    <row r="4" spans="1:5">
      <c r="A4" s="30" t="s">
        <v>35</v>
      </c>
      <c r="B4" s="31">
        <f ca="1">+qlCalendarAdvance("TARGET",TODAY(),A4)</f>
        <v>41613</v>
      </c>
      <c r="C4" s="32">
        <v>2E-3</v>
      </c>
    </row>
    <row r="5" spans="1:5">
      <c r="A5" s="30" t="s">
        <v>42</v>
      </c>
      <c r="B5" s="31">
        <f ca="1">+qlCalendarAdvance("TARGET",TODAY(),A5)</f>
        <v>41703</v>
      </c>
      <c r="C5" s="32">
        <v>3.0000000000000001E-3</v>
      </c>
    </row>
    <row r="6" spans="1:5">
      <c r="A6" s="30" t="s">
        <v>43</v>
      </c>
      <c r="B6" s="31">
        <f ca="1">+qlCalendarAdvance("TARGET",TODAY(),A6)</f>
        <v>41795</v>
      </c>
      <c r="C6" s="32">
        <v>4.0000000000000001E-3</v>
      </c>
    </row>
    <row r="7" spans="1:5">
      <c r="A7" s="30" t="s">
        <v>44</v>
      </c>
      <c r="B7" s="31">
        <f ca="1">+qlCalendarAdvance("TARGET",TODAY(),A7)</f>
        <v>41887</v>
      </c>
      <c r="C7" s="32">
        <v>5.0000000000000001E-3</v>
      </c>
    </row>
    <row r="8" spans="1:5">
      <c r="A8" s="30" t="s">
        <v>45</v>
      </c>
      <c r="B8" s="31">
        <f ca="1">+qlCalendarAdvance("TARGET",TODAY(),A8)</f>
        <v>42254</v>
      </c>
      <c r="C8" s="32">
        <v>8.9999999999999993E-3</v>
      </c>
    </row>
    <row r="9" spans="1:5">
      <c r="A9" s="30" t="s">
        <v>46</v>
      </c>
      <c r="B9" s="31">
        <f ca="1">+qlCalendarAdvance("TARGET",TODAY(),A9)</f>
        <v>42618</v>
      </c>
      <c r="C9" s="32">
        <v>1.4999999999999999E-2</v>
      </c>
    </row>
    <row r="10" spans="1:5">
      <c r="A10" s="30" t="s">
        <v>47</v>
      </c>
      <c r="B10" s="31">
        <f ca="1">+qlCalendarAdvance("TARGET",TODAY(),A10)</f>
        <v>42983</v>
      </c>
      <c r="C10" s="32">
        <v>2.1999999999999999E-2</v>
      </c>
    </row>
    <row r="11" spans="1:5">
      <c r="A11" s="30" t="s">
        <v>48</v>
      </c>
      <c r="B11" s="31">
        <f ca="1">+qlCalendarAdvance("TARGET",TODAY(),A11)</f>
        <v>43348</v>
      </c>
      <c r="C11" s="32">
        <v>0.03</v>
      </c>
    </row>
    <row r="12" spans="1:5">
      <c r="A12" s="30" t="s">
        <v>49</v>
      </c>
      <c r="B12" s="31">
        <f ca="1">+qlCalendarAdvance("TARGET",TODAY(),A12)</f>
        <v>44081</v>
      </c>
      <c r="C12" s="32">
        <v>0.04</v>
      </c>
    </row>
    <row r="13" spans="1:5">
      <c r="A13" s="30" t="s">
        <v>50</v>
      </c>
      <c r="B13" s="31">
        <f ca="1">+qlCalendarAdvance("TARGET",TODAY(),A13)</f>
        <v>45174</v>
      </c>
      <c r="C13" s="32">
        <v>0.05</v>
      </c>
    </row>
    <row r="14" spans="1:5" ht="15.75" thickBot="1">
      <c r="A14" s="33" t="s">
        <v>51</v>
      </c>
      <c r="B14" s="34">
        <f ca="1">+qlCalendarAdvance("TARGET",TODAY(),A14)</f>
        <v>47001</v>
      </c>
      <c r="C14" s="35">
        <v>5.2499999999999998E-2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FloatingRateBond</vt:lpstr>
      <vt:lpstr>ZeroRateCurve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</dc:creator>
  <cp:lastModifiedBy>Oscar</cp:lastModifiedBy>
  <dcterms:created xsi:type="dcterms:W3CDTF">2013-09-03T07:31:07Z</dcterms:created>
  <dcterms:modified xsi:type="dcterms:W3CDTF">2013-09-05T09:49:13Z</dcterms:modified>
</cp:coreProperties>
</file>