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9435" windowHeight="7170"/>
  </bookViews>
  <sheets>
    <sheet name="Sheet1" sheetId="1" r:id="rId1"/>
    <sheet name="Sheet2" sheetId="2" r:id="rId2"/>
    <sheet name="Sheet3" sheetId="3" r:id="rId3"/>
  </sheets>
  <calcPr calcId="125725" calcMode="manual"/>
</workbook>
</file>

<file path=xl/calcChain.xml><?xml version="1.0" encoding="utf-8"?>
<calcChain xmlns="http://schemas.openxmlformats.org/spreadsheetml/2006/main">
  <c r="E7" i="1"/>
  <c r="M17" s="1"/>
  <c r="E9"/>
  <c r="E11"/>
  <c r="E13"/>
  <c r="E8"/>
  <c r="E10"/>
  <c r="E12"/>
  <c r="E14"/>
  <c r="K19"/>
  <c r="B2"/>
  <c r="G27"/>
  <c r="G26"/>
  <c r="G25"/>
  <c r="G24"/>
  <c r="G23"/>
  <c r="G22"/>
  <c r="G21"/>
  <c r="G20"/>
  <c r="G19"/>
  <c r="N8"/>
  <c r="N9" s="1"/>
  <c r="N10" s="1"/>
  <c r="N11" s="1"/>
  <c r="N12" s="1"/>
  <c r="N13" s="1"/>
  <c r="N14" s="1"/>
  <c r="L8"/>
  <c r="L9" s="1"/>
  <c r="L10" s="1"/>
  <c r="L11" s="1"/>
  <c r="L12" s="1"/>
  <c r="L13" s="1"/>
  <c r="L14" s="1"/>
  <c r="K8"/>
  <c r="K9" s="1"/>
  <c r="K10" s="1"/>
  <c r="K11" s="1"/>
  <c r="K12" s="1"/>
  <c r="K13" s="1"/>
  <c r="K14" s="1"/>
  <c r="I7" a="1"/>
  <c r="I14" l="1"/>
  <c r="I12"/>
  <c r="I10"/>
  <c r="I8"/>
  <c r="I13"/>
  <c r="I11"/>
  <c r="I9"/>
  <c r="I7"/>
  <c r="I24"/>
  <c r="F12" s="1"/>
  <c r="I20"/>
  <c r="F8" s="1"/>
  <c r="I23"/>
  <c r="F11" s="1"/>
  <c r="I19"/>
  <c r="I26"/>
  <c r="F14" s="1"/>
  <c r="I22"/>
  <c r="F10" s="1"/>
  <c r="I25"/>
  <c r="F13" s="1"/>
  <c r="I21"/>
  <c r="F9" s="1"/>
  <c r="E30"/>
  <c r="E29" s="1"/>
  <c r="F7"/>
  <c r="E4" l="1"/>
  <c r="Q10" s="1"/>
  <c r="Q9"/>
  <c r="F19" a="1"/>
  <c r="F19"/>
  <c r="F21"/>
  <c r="H21"/>
  <c r="F23"/>
  <c r="H23"/>
  <c r="F25"/>
  <c r="H25"/>
  <c r="F27"/>
  <c r="H27"/>
  <c r="F20"/>
  <c r="H20"/>
  <c r="F22"/>
  <c r="H22"/>
  <c r="F24"/>
  <c r="H24"/>
  <c r="F26"/>
  <c r="H26"/>
  <c r="E19" a="1"/>
  <c r="E19"/>
  <c r="E21"/>
  <c r="E23"/>
  <c r="E25"/>
  <c r="E27"/>
  <c r="E20"/>
  <c r="E22"/>
  <c r="E24"/>
  <c r="E26"/>
  <c r="Q8"/>
  <c r="Q7"/>
  <c r="C5"/>
</calcChain>
</file>

<file path=xl/sharedStrings.xml><?xml version="1.0" encoding="utf-8"?>
<sst xmlns="http://schemas.openxmlformats.org/spreadsheetml/2006/main" count="40" uniqueCount="39">
  <si>
    <t>PiecewiseYieldCurve</t>
  </si>
  <si>
    <t>Error</t>
  </si>
  <si>
    <t>QuantLib XL Tests</t>
  </si>
  <si>
    <t>ObjectID</t>
  </si>
  <si>
    <t>Object</t>
  </si>
  <si>
    <t>Price</t>
  </si>
  <si>
    <t>Imm Code</t>
  </si>
  <si>
    <t xml:space="preserve">length </t>
  </si>
  <si>
    <t>Calender</t>
  </si>
  <si>
    <t>Convention</t>
  </si>
  <si>
    <t>Day</t>
  </si>
  <si>
    <t xml:space="preserve">Convexity </t>
  </si>
  <si>
    <t>Temp Conv</t>
  </si>
  <si>
    <t>NDays</t>
  </si>
  <si>
    <t>Target</t>
  </si>
  <si>
    <t>Modified Following</t>
  </si>
  <si>
    <t>Actual/360</t>
  </si>
  <si>
    <t>Calendar</t>
  </si>
  <si>
    <t>DayCounter</t>
  </si>
  <si>
    <t>TraitsID</t>
  </si>
  <si>
    <t>Discount</t>
  </si>
  <si>
    <t>InterpolatorID</t>
  </si>
  <si>
    <t>LogLinear</t>
  </si>
  <si>
    <t>Accuracy</t>
  </si>
  <si>
    <t>Permanent</t>
  </si>
  <si>
    <t>Trigger</t>
  </si>
  <si>
    <t>QL Fut Dates</t>
  </si>
  <si>
    <t>DF Q-Lib</t>
  </si>
  <si>
    <t>DF Quark</t>
  </si>
  <si>
    <t>QL Imm Dates from ImmCode</t>
  </si>
  <si>
    <t>EDFut3</t>
  </si>
  <si>
    <t>EDFut2</t>
  </si>
  <si>
    <t>EDFut1</t>
  </si>
  <si>
    <t>EDFut4</t>
  </si>
  <si>
    <t>EDFut5</t>
  </si>
  <si>
    <t>EDFut6</t>
  </si>
  <si>
    <t>EDFut7</t>
  </si>
  <si>
    <t>EDFut8</t>
  </si>
  <si>
    <t>QLUSD3m</t>
  </si>
</sst>
</file>

<file path=xl/styles.xml><?xml version="1.0" encoding="utf-8"?>
<styleSheet xmlns="http://schemas.openxmlformats.org/spreadsheetml/2006/main">
  <numFmts count="5">
    <numFmt numFmtId="164" formatCode="0.000000"/>
    <numFmt numFmtId="165" formatCode="0.0000"/>
    <numFmt numFmtId="166" formatCode="ddd\,dd\-mmm\-yyyy"/>
    <numFmt numFmtId="172" formatCode="_-* #,##0.00_-;\-* #,##0.00_-;_-* &quot;-&quot;??_-;_-@_-"/>
    <numFmt numFmtId="174" formatCode="\$#,##0\ ;\(\$#,##0\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Arial"/>
      <family val="2"/>
    </font>
    <font>
      <sz val="10"/>
      <color rgb="FF0000FF"/>
      <name val="Calibri"/>
      <family val="2"/>
      <scheme val="minor"/>
    </font>
    <font>
      <sz val="10"/>
      <color rgb="FF7030A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0"/>
      <color rgb="FF7030A0"/>
      <name val="Arial"/>
      <family val="2"/>
    </font>
    <font>
      <b/>
      <sz val="12"/>
      <color indexed="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0"/>
        <bgColor indexed="64"/>
      </patternFill>
    </fill>
  </fills>
  <borders count="2">
    <border>
      <left/>
      <right/>
      <top/>
      <bottom/>
      <diagonal/>
    </border>
    <border>
      <left/>
      <right/>
      <top style="double">
        <color auto="1"/>
      </top>
      <bottom/>
      <diagonal/>
    </border>
  </borders>
  <cellStyleXfs count="23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0" fontId="1" fillId="0" borderId="0"/>
    <xf numFmtId="0" fontId="6" fillId="0" borderId="0"/>
    <xf numFmtId="9" fontId="6" fillId="0" borderId="0" applyFont="0" applyFill="0" applyBorder="0" applyAlignment="0" applyProtection="0"/>
    <xf numFmtId="0" fontId="8" fillId="0" borderId="0"/>
    <xf numFmtId="3" fontId="10" fillId="0" borderId="0" applyFont="0" applyFill="0" applyBorder="0" applyAlignment="0" applyProtection="0"/>
    <xf numFmtId="174" fontId="10" fillId="0" borderId="0" applyFont="0" applyFill="0" applyBorder="0" applyAlignment="0" applyProtection="0"/>
    <xf numFmtId="17" fontId="10" fillId="0" borderId="0" applyFont="0" applyFill="0" applyBorder="0" applyAlignment="0" applyProtection="0"/>
    <xf numFmtId="14" fontId="10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8" fillId="3" borderId="0" applyNumberFormat="0" applyBorder="0" applyAlignment="0" applyProtection="0"/>
    <xf numFmtId="0" fontId="10" fillId="0" borderId="1" applyNumberFormat="0" applyFont="0" applyFill="0" applyAlignment="0" applyProtection="0"/>
    <xf numFmtId="172" fontId="6" fillId="0" borderId="0" applyFont="0" applyFill="0" applyBorder="0" applyAlignment="0" applyProtection="0"/>
    <xf numFmtId="172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0" fillId="0" borderId="1" applyNumberFormat="0" applyFont="0" applyFill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horizontal="center"/>
    </xf>
    <xf numFmtId="164" fontId="4" fillId="0" borderId="0" xfId="0" applyNumberFormat="1" applyFont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165" fontId="6" fillId="2" borderId="0" xfId="4" applyNumberFormat="1" applyFont="1" applyFill="1" applyAlignment="1">
      <alignment horizontal="center"/>
    </xf>
    <xf numFmtId="165" fontId="7" fillId="2" borderId="0" xfId="4" applyNumberFormat="1" applyFont="1" applyFill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0" fontId="6" fillId="2" borderId="0" xfId="0" applyFont="1" applyFill="1" applyBorder="1" applyAlignment="1">
      <alignment horizontal="left" vertical="center"/>
    </xf>
    <xf numFmtId="0" fontId="8" fillId="2" borderId="0" xfId="2" applyFont="1" applyFill="1" applyBorder="1" applyAlignment="1">
      <alignment horizontal="right"/>
    </xf>
    <xf numFmtId="0" fontId="6" fillId="2" borderId="0" xfId="0" applyFont="1" applyFill="1" applyBorder="1"/>
    <xf numFmtId="0" fontId="6" fillId="2" borderId="0" xfId="0" applyFont="1" applyFill="1"/>
    <xf numFmtId="0" fontId="9" fillId="2" borderId="0" xfId="3" applyFont="1" applyFill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8" fillId="2" borderId="0" xfId="2" applyFont="1" applyFill="1" applyBorder="1" applyAlignment="1">
      <alignment horizontal="center"/>
    </xf>
    <xf numFmtId="166" fontId="6" fillId="0" borderId="0" xfId="0" applyNumberFormat="1" applyFont="1" applyAlignment="1">
      <alignment horizontal="left"/>
    </xf>
    <xf numFmtId="2" fontId="6" fillId="0" borderId="0" xfId="0" applyNumberFormat="1" applyFont="1"/>
    <xf numFmtId="9" fontId="6" fillId="2" borderId="0" xfId="1" applyFont="1" applyFill="1" applyAlignment="1">
      <alignment horizontal="center"/>
    </xf>
    <xf numFmtId="9" fontId="7" fillId="2" borderId="0" xfId="1" applyFont="1" applyFill="1" applyAlignment="1">
      <alignment horizontal="center"/>
    </xf>
    <xf numFmtId="0" fontId="6" fillId="0" borderId="0" xfId="0" applyFont="1"/>
  </cellXfs>
  <cellStyles count="23">
    <cellStyle name="Comma 2" xfId="17"/>
    <cellStyle name="Comma 3" xfId="16"/>
    <cellStyle name="Comma0" xfId="8"/>
    <cellStyle name="Currency0" xfId="9"/>
    <cellStyle name="Date" xfId="10"/>
    <cellStyle name="Fixed" xfId="11"/>
    <cellStyle name="Heading 1 2" xfId="12"/>
    <cellStyle name="Heading 2 2" xfId="13"/>
    <cellStyle name="Normal" xfId="0" builtinId="0"/>
    <cellStyle name="Normal 2" xfId="7"/>
    <cellStyle name="Normal 3" xfId="2"/>
    <cellStyle name="Normal 3 2" xfId="20"/>
    <cellStyle name="Normal 3 3" xfId="5"/>
    <cellStyle name="Normal 4" xfId="3"/>
    <cellStyle name="Normal 5" xfId="4"/>
    <cellStyle name="Percent" xfId="1" builtinId="5"/>
    <cellStyle name="Percent 2" xfId="18"/>
    <cellStyle name="Percent 3" xfId="6"/>
    <cellStyle name="Percent 3 2" xfId="21"/>
    <cellStyle name="Percent 4" xfId="22"/>
    <cellStyle name="TITLE 2" xfId="14"/>
    <cellStyle name="Total 2" xfId="15"/>
    <cellStyle name="Total 3" xfId="1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T36"/>
  <sheetViews>
    <sheetView tabSelected="1" workbookViewId="0">
      <selection activeCell="O17" sqref="O17"/>
    </sheetView>
  </sheetViews>
  <sheetFormatPr defaultRowHeight="12.75"/>
  <cols>
    <col min="1" max="1" width="9.140625" style="8"/>
    <col min="2" max="2" width="18.42578125" style="8" bestFit="1" customWidth="1"/>
    <col min="3" max="8" width="9.140625" style="8"/>
    <col min="9" max="9" width="16.140625" style="8" customWidth="1"/>
    <col min="10" max="16" width="9.140625" style="8"/>
    <col min="17" max="17" width="15.5703125" style="8" bestFit="1" customWidth="1"/>
    <col min="18" max="16384" width="9.140625" style="8"/>
  </cols>
  <sheetData>
    <row r="2" spans="2:20">
      <c r="B2" s="1" t="str">
        <f>_xll.qlVersion()</f>
        <v>1.0.1</v>
      </c>
      <c r="Q2" s="9"/>
    </row>
    <row r="3" spans="2:20">
      <c r="B3" s="10"/>
      <c r="Q3" s="9"/>
      <c r="R3" s="11"/>
      <c r="S3" s="12"/>
      <c r="T3" s="13"/>
    </row>
    <row r="4" spans="2:20">
      <c r="B4" s="14" t="s">
        <v>0</v>
      </c>
      <c r="E4" s="2" t="str">
        <f>_xll.qlPiecewiseYieldCurve(C6,C7,C8,_xll.ohPack(E7:E14),C9,,,C12,C10,C11,C13,C14)</f>
        <v>QLUSD3m#0001</v>
      </c>
      <c r="Q4" s="9"/>
      <c r="R4" s="11"/>
      <c r="S4" s="12"/>
      <c r="T4" s="13"/>
    </row>
    <row r="5" spans="2:20">
      <c r="B5" s="14" t="s">
        <v>1</v>
      </c>
      <c r="C5" s="3" t="str">
        <f>_xll.ohRangeRetrieveError(E4)</f>
        <v/>
      </c>
      <c r="E5" s="4" t="s">
        <v>2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5"/>
      <c r="R5" s="11"/>
      <c r="S5" s="12"/>
      <c r="T5" s="13"/>
    </row>
    <row r="6" spans="2:20">
      <c r="B6" s="14" t="s">
        <v>3</v>
      </c>
      <c r="C6" s="3" t="s">
        <v>38</v>
      </c>
      <c r="E6" s="4"/>
      <c r="F6" s="4"/>
      <c r="G6" s="4" t="s">
        <v>4</v>
      </c>
      <c r="H6" s="4" t="s">
        <v>5</v>
      </c>
      <c r="I6" s="4" t="s">
        <v>6</v>
      </c>
      <c r="J6" s="4" t="s">
        <v>7</v>
      </c>
      <c r="K6" s="4" t="s">
        <v>8</v>
      </c>
      <c r="L6" s="4" t="s">
        <v>9</v>
      </c>
      <c r="M6" s="4"/>
      <c r="N6" s="4" t="s">
        <v>10</v>
      </c>
      <c r="O6" s="4" t="s">
        <v>11</v>
      </c>
      <c r="P6" s="4" t="s">
        <v>12</v>
      </c>
      <c r="Q6" s="5"/>
      <c r="R6" s="11"/>
      <c r="S6" s="12"/>
      <c r="T6" s="13"/>
    </row>
    <row r="7" spans="2:20">
      <c r="B7" s="14" t="s">
        <v>13</v>
      </c>
      <c r="C7" s="3">
        <v>0</v>
      </c>
      <c r="E7" s="3" t="str">
        <f>_xll.qlFuturesRateHelper2(G7,H7,I19,J7,K7,L7,FALSE,N7,O7)</f>
        <v>EDFut1#0005</v>
      </c>
      <c r="F7" s="8" t="str">
        <f>_xll.ohRangeRetrieveError(E7)</f>
        <v/>
      </c>
      <c r="G7" s="21" t="s">
        <v>32</v>
      </c>
      <c r="H7" s="6">
        <v>99.597499999999997</v>
      </c>
      <c r="I7" s="15" t="str">
        <f t="array" ref="I7:I14">_xll.qlIMMNextCodes(_xll.qlSettingsEvaluationDate()+3,M7:M14)</f>
        <v>Z0</v>
      </c>
      <c r="J7" s="15">
        <v>3</v>
      </c>
      <c r="K7" s="8" t="s">
        <v>14</v>
      </c>
      <c r="L7" s="8" t="s">
        <v>15</v>
      </c>
      <c r="M7" s="8" t="b">
        <v>1</v>
      </c>
      <c r="N7" s="8" t="s">
        <v>16</v>
      </c>
      <c r="O7" s="19">
        <v>0.96032576547881465</v>
      </c>
      <c r="P7" s="15">
        <v>0</v>
      </c>
      <c r="Q7" s="9" t="str">
        <f>_xll.qlTermStructureCalendar(E4)</f>
        <v>TARGET</v>
      </c>
      <c r="R7" s="11"/>
      <c r="S7" s="16"/>
      <c r="T7" s="12"/>
    </row>
    <row r="8" spans="2:20">
      <c r="B8" s="14" t="s">
        <v>17</v>
      </c>
      <c r="C8" s="3" t="s">
        <v>14</v>
      </c>
      <c r="E8" s="3" t="str">
        <f>_xll.qlFuturesRateHelper2(G8,H8,I20,J8,K8,L8,FALSE,N8,O8)</f>
        <v>EDFut2#0001</v>
      </c>
      <c r="F8" s="8" t="str">
        <f>_xll.ohRangeRetrieveError(E8)</f>
        <v/>
      </c>
      <c r="G8" s="21" t="s">
        <v>31</v>
      </c>
      <c r="H8" s="6">
        <v>99.532499999999999</v>
      </c>
      <c r="I8" s="15" t="str">
        <v>H1</v>
      </c>
      <c r="J8" s="15">
        <v>3</v>
      </c>
      <c r="K8" s="8" t="str">
        <f>K7</f>
        <v>Target</v>
      </c>
      <c r="L8" s="8" t="str">
        <f>L7</f>
        <v>Modified Following</v>
      </c>
      <c r="M8" s="8" t="b">
        <v>1</v>
      </c>
      <c r="N8" s="8" t="str">
        <f>N7</f>
        <v>Actual/360</v>
      </c>
      <c r="O8" s="19">
        <v>0.97576479500345703</v>
      </c>
      <c r="P8" s="15">
        <v>0</v>
      </c>
      <c r="Q8" s="9" t="str">
        <f>_xll.qlTermStructureDayCounter(E4)</f>
        <v>Actual/365 (Fixed)</v>
      </c>
      <c r="R8" s="11"/>
      <c r="S8" s="16"/>
      <c r="T8" s="12"/>
    </row>
    <row r="9" spans="2:20">
      <c r="B9" s="14" t="s">
        <v>18</v>
      </c>
      <c r="C9" s="3"/>
      <c r="E9" s="3" t="str">
        <f>_xll.qlFuturesRateHelper2(G9,H9,I21,J9,K9,L9,FALSE,N9,O9)</f>
        <v>EDFut3#0001</v>
      </c>
      <c r="F9" s="8" t="str">
        <f>_xll.ohRangeRetrieveError(E9)</f>
        <v/>
      </c>
      <c r="G9" s="21" t="s">
        <v>30</v>
      </c>
      <c r="H9" s="6">
        <v>99.447500000000005</v>
      </c>
      <c r="I9" s="15" t="str">
        <v>M1</v>
      </c>
      <c r="J9" s="15">
        <v>3</v>
      </c>
      <c r="K9" s="8" t="str">
        <f>K8</f>
        <v>Target</v>
      </c>
      <c r="L9" s="8" t="str">
        <f t="shared" ref="L9:L14" si="0">L8</f>
        <v>Modified Following</v>
      </c>
      <c r="M9" s="8" t="b">
        <v>1</v>
      </c>
      <c r="N9" s="8" t="str">
        <f t="shared" ref="N9:N14" si="1">N8</f>
        <v>Actual/360</v>
      </c>
      <c r="O9" s="19">
        <v>0.9750640807098615</v>
      </c>
      <c r="P9" s="15">
        <v>0</v>
      </c>
      <c r="Q9" s="17">
        <f>_xll.qlTermStructureReferenceDate(E4)</f>
        <v>40441</v>
      </c>
      <c r="R9" s="11"/>
      <c r="S9" s="16"/>
      <c r="T9" s="12"/>
    </row>
    <row r="10" spans="2:20">
      <c r="B10" s="14" t="s">
        <v>19</v>
      </c>
      <c r="C10" s="3" t="s">
        <v>20</v>
      </c>
      <c r="E10" s="3" t="str">
        <f>_xll.qlFuturesRateHelper2(G10,H10,I22,J10,K10,L10,FALSE,N10,O10)</f>
        <v>EDFut4#0001</v>
      </c>
      <c r="F10" s="8" t="str">
        <f>_xll.ohRangeRetrieveError(E10)</f>
        <v/>
      </c>
      <c r="G10" s="21" t="s">
        <v>33</v>
      </c>
      <c r="H10" s="6">
        <v>99.337500000000006</v>
      </c>
      <c r="I10" s="15" t="str">
        <v>U1</v>
      </c>
      <c r="J10" s="15">
        <v>3</v>
      </c>
      <c r="K10" s="8" t="str">
        <f>K9</f>
        <v>Target</v>
      </c>
      <c r="L10" s="8" t="str">
        <f t="shared" si="0"/>
        <v>Modified Following</v>
      </c>
      <c r="M10" s="8" t="b">
        <v>1</v>
      </c>
      <c r="N10" s="8" t="str">
        <f t="shared" si="1"/>
        <v>Actual/360</v>
      </c>
      <c r="O10" s="19">
        <v>0.92869660765116646</v>
      </c>
      <c r="P10" s="15">
        <v>0</v>
      </c>
      <c r="Q10" s="17" t="e">
        <f>_xll.qlTermStructureMaxDate(E4)</f>
        <v>#NUM!</v>
      </c>
      <c r="R10" s="11"/>
      <c r="S10" s="16"/>
      <c r="T10" s="12"/>
    </row>
    <row r="11" spans="2:20">
      <c r="B11" s="14" t="s">
        <v>21</v>
      </c>
      <c r="C11" s="3" t="s">
        <v>22</v>
      </c>
      <c r="E11" s="3" t="str">
        <f>_xll.qlFuturesRateHelper2(G11,H11,I23,J11,K11,L11,FALSE,N11,O11)</f>
        <v>EDFut5#0001</v>
      </c>
      <c r="F11" s="8" t="str">
        <f>_xll.ohRangeRetrieveError(E11)</f>
        <v/>
      </c>
      <c r="G11" s="21" t="s">
        <v>34</v>
      </c>
      <c r="H11" s="7">
        <v>99.1875</v>
      </c>
      <c r="I11" s="15" t="str">
        <v>Z1</v>
      </c>
      <c r="J11" s="15">
        <v>3</v>
      </c>
      <c r="K11" s="8" t="str">
        <f t="shared" ref="K11:K14" si="2">K10</f>
        <v>Target</v>
      </c>
      <c r="L11" s="8" t="str">
        <f t="shared" si="0"/>
        <v>Modified Following</v>
      </c>
      <c r="M11" s="8" t="b">
        <v>1</v>
      </c>
      <c r="N11" s="8" t="str">
        <f t="shared" si="1"/>
        <v>Actual/360</v>
      </c>
      <c r="O11" s="20">
        <v>0.84582046259773325</v>
      </c>
      <c r="P11" s="15">
        <v>0</v>
      </c>
      <c r="Q11" s="9"/>
      <c r="R11" s="11"/>
      <c r="S11" s="16"/>
      <c r="T11" s="12"/>
    </row>
    <row r="12" spans="2:20">
      <c r="B12" s="14" t="s">
        <v>23</v>
      </c>
      <c r="C12" s="3"/>
      <c r="E12" s="3" t="str">
        <f>_xll.qlFuturesRateHelper2(G12,H12,I24,J12,K12,L12,FALSE,N12,O12)</f>
        <v>EDFut6#0001</v>
      </c>
      <c r="F12" s="8" t="str">
        <f>_xll.ohRangeRetrieveError(E12)</f>
        <v/>
      </c>
      <c r="G12" s="21" t="s">
        <v>35</v>
      </c>
      <c r="H12" s="7">
        <v>99.017499999999998</v>
      </c>
      <c r="I12" s="15" t="str">
        <v>H2</v>
      </c>
      <c r="J12" s="15">
        <v>3</v>
      </c>
      <c r="K12" s="8" t="str">
        <f t="shared" si="2"/>
        <v>Target</v>
      </c>
      <c r="L12" s="8" t="str">
        <f t="shared" si="0"/>
        <v>Modified Following</v>
      </c>
      <c r="M12" s="8" t="b">
        <v>1</v>
      </c>
      <c r="N12" s="8" t="str">
        <f t="shared" si="1"/>
        <v>Actual/360</v>
      </c>
      <c r="O12" s="20">
        <v>0.77476142029914552</v>
      </c>
      <c r="P12" s="15">
        <v>0</v>
      </c>
      <c r="Q12" s="9"/>
      <c r="R12" s="11"/>
      <c r="S12" s="16"/>
      <c r="T12" s="12"/>
    </row>
    <row r="13" spans="2:20">
      <c r="B13" s="14" t="s">
        <v>24</v>
      </c>
      <c r="C13" s="3"/>
      <c r="E13" s="3" t="str">
        <f>_xll.qlFuturesRateHelper2(G13,H13,I25,J13,K13,L13,FALSE,N13,O13)</f>
        <v>EDFut7#0001</v>
      </c>
      <c r="F13" s="8" t="str">
        <f>_xll.ohRangeRetrieveError(E13)</f>
        <v/>
      </c>
      <c r="G13" s="21" t="s">
        <v>36</v>
      </c>
      <c r="H13" s="7">
        <v>98.837500000000006</v>
      </c>
      <c r="I13" s="15" t="str">
        <v>M2</v>
      </c>
      <c r="J13" s="15">
        <v>3</v>
      </c>
      <c r="K13" s="8" t="str">
        <f t="shared" si="2"/>
        <v>Target</v>
      </c>
      <c r="L13" s="8" t="str">
        <f t="shared" si="0"/>
        <v>Modified Following</v>
      </c>
      <c r="M13" s="8" t="b">
        <v>1</v>
      </c>
      <c r="N13" s="8" t="str">
        <f t="shared" si="1"/>
        <v>Actual/360</v>
      </c>
      <c r="O13" s="20">
        <v>0.7040315712873576</v>
      </c>
      <c r="P13" s="15">
        <v>0</v>
      </c>
      <c r="Q13" s="9"/>
      <c r="R13" s="11"/>
      <c r="S13" s="16"/>
      <c r="T13" s="12"/>
    </row>
    <row r="14" spans="2:20">
      <c r="B14" s="14" t="s">
        <v>25</v>
      </c>
      <c r="C14" s="3"/>
      <c r="E14" s="3" t="str">
        <f>_xll.qlFuturesRateHelper2(G14,H14,I26,J14,K14,L14,FALSE,N14,O14)</f>
        <v>EDFut8#0001</v>
      </c>
      <c r="F14" s="8" t="str">
        <f>_xll.ohRangeRetrieveError(E14)</f>
        <v/>
      </c>
      <c r="G14" s="21" t="s">
        <v>37</v>
      </c>
      <c r="H14" s="7">
        <v>98.662499999999994</v>
      </c>
      <c r="I14" s="15" t="str">
        <v>U2</v>
      </c>
      <c r="J14" s="15">
        <v>3</v>
      </c>
      <c r="K14" s="8" t="str">
        <f t="shared" si="2"/>
        <v>Target</v>
      </c>
      <c r="L14" s="8" t="str">
        <f t="shared" si="0"/>
        <v>Modified Following</v>
      </c>
      <c r="M14" s="8" t="b">
        <v>1</v>
      </c>
      <c r="N14" s="8" t="str">
        <f t="shared" si="1"/>
        <v>Actual/360</v>
      </c>
      <c r="O14" s="20">
        <v>0.66904379097703559</v>
      </c>
      <c r="P14" s="15">
        <v>0</v>
      </c>
      <c r="Q14" s="9"/>
      <c r="R14" s="12"/>
      <c r="S14" s="12"/>
      <c r="T14" s="12"/>
    </row>
    <row r="15" spans="2:20">
      <c r="B15" s="10"/>
      <c r="Q15" s="9"/>
      <c r="R15" s="12"/>
      <c r="S15" s="12"/>
      <c r="T15" s="12"/>
    </row>
    <row r="16" spans="2:20">
      <c r="B16" s="10"/>
      <c r="O16" s="18"/>
      <c r="Q16" s="9"/>
    </row>
    <row r="17" spans="2:17">
      <c r="B17" s="10"/>
      <c r="M17" s="8">
        <f>_xll.qlFuturesRateHelperConvexityAdjustment(E7,O7)</f>
        <v>0.96032576547881465</v>
      </c>
      <c r="Q17" s="9"/>
    </row>
    <row r="18" spans="2:17">
      <c r="B18" s="10"/>
      <c r="E18" s="4" t="s">
        <v>26</v>
      </c>
      <c r="F18" s="4" t="s">
        <v>27</v>
      </c>
      <c r="G18" s="4" t="s">
        <v>28</v>
      </c>
      <c r="I18" s="4" t="s">
        <v>29</v>
      </c>
      <c r="Q18" s="9"/>
    </row>
    <row r="19" spans="2:17">
      <c r="B19" s="12"/>
      <c r="E19" s="17" t="e">
        <f t="array" ref="E19:E27">_xll.qlPiecewiseYieldCurveDates(E4,"Discount","LogLinear")</f>
        <v>#NUM!</v>
      </c>
      <c r="F19" s="15" t="e">
        <f t="array" ref="F19:F27">_xll.qlPiecewiseYieldCurveData(E4,"Discount","LogLinear")</f>
        <v>#NUM!</v>
      </c>
      <c r="G19" s="15" t="e">
        <f ca="1">YC2DF($U$22,E19)</f>
        <v>#NAME?</v>
      </c>
      <c r="I19" s="17">
        <f>_xll.qlIMMdate(I7)</f>
        <v>40527</v>
      </c>
      <c r="K19" s="8" t="str">
        <f>_xll.ohRangeRetrieveError(E7)</f>
        <v/>
      </c>
      <c r="Q19" s="9"/>
    </row>
    <row r="20" spans="2:17">
      <c r="B20" s="13"/>
      <c r="E20" s="17" t="e">
        <v>#NUM!</v>
      </c>
      <c r="F20" s="15" t="e">
        <v>#NUM!</v>
      </c>
      <c r="G20" s="15" t="e">
        <f t="shared" ref="G20:G27" ca="1" si="3">YC2DF($U$22,E20)</f>
        <v>#NAME?</v>
      </c>
      <c r="H20" s="8" t="e">
        <f ca="1">ROUND(F20,10)=ROUND(G20,10)</f>
        <v>#NUM!</v>
      </c>
      <c r="I20" s="17">
        <f>_xll.qlIMMdate(I8)</f>
        <v>40618</v>
      </c>
      <c r="Q20" s="9"/>
    </row>
    <row r="21" spans="2:17">
      <c r="B21" s="13"/>
      <c r="E21" s="17" t="e">
        <v>#NUM!</v>
      </c>
      <c r="F21" s="15" t="e">
        <v>#NUM!</v>
      </c>
      <c r="G21" s="15" t="e">
        <f t="shared" ca="1" si="3"/>
        <v>#NAME?</v>
      </c>
      <c r="H21" s="8" t="e">
        <f ca="1">ROUND(F21,10)=ROUND(G21,10)</f>
        <v>#NUM!</v>
      </c>
      <c r="I21" s="17">
        <f>_xll.qlIMMdate(I9)</f>
        <v>40709</v>
      </c>
      <c r="Q21" s="9"/>
    </row>
    <row r="22" spans="2:17">
      <c r="B22" s="13"/>
      <c r="E22" s="17" t="e">
        <v>#NUM!</v>
      </c>
      <c r="F22" s="15" t="e">
        <v>#NUM!</v>
      </c>
      <c r="G22" s="15" t="e">
        <f t="shared" ca="1" si="3"/>
        <v>#NAME?</v>
      </c>
      <c r="H22" s="8" t="e">
        <f t="shared" ref="H22:H27" ca="1" si="4">ROUND(F22,10)=ROUND(G22,10)</f>
        <v>#NUM!</v>
      </c>
      <c r="I22" s="17">
        <f>_xll.qlIMMdate(I10)</f>
        <v>40807</v>
      </c>
      <c r="Q22" s="9"/>
    </row>
    <row r="23" spans="2:17">
      <c r="B23" s="13"/>
      <c r="E23" s="17" t="e">
        <v>#NUM!</v>
      </c>
      <c r="F23" s="15" t="e">
        <v>#NUM!</v>
      </c>
      <c r="G23" s="15" t="e">
        <f t="shared" ca="1" si="3"/>
        <v>#NAME?</v>
      </c>
      <c r="H23" s="8" t="e">
        <f t="shared" ca="1" si="4"/>
        <v>#NUM!</v>
      </c>
      <c r="I23" s="17">
        <f>_xll.qlIMMdate(I11)</f>
        <v>40898</v>
      </c>
      <c r="Q23" s="9"/>
    </row>
    <row r="24" spans="2:17">
      <c r="B24" s="13"/>
      <c r="E24" s="17" t="e">
        <v>#NUM!</v>
      </c>
      <c r="F24" s="15" t="e">
        <v>#NUM!</v>
      </c>
      <c r="G24" s="15" t="e">
        <f t="shared" ca="1" si="3"/>
        <v>#NAME?</v>
      </c>
      <c r="H24" s="8" t="e">
        <f ca="1">ROUND(F24,10)=ROUND(G24,10)</f>
        <v>#NUM!</v>
      </c>
      <c r="I24" s="17">
        <f>_xll.qlIMMdate(I12)</f>
        <v>40989</v>
      </c>
      <c r="Q24" s="9"/>
    </row>
    <row r="25" spans="2:17">
      <c r="B25" s="13"/>
      <c r="E25" s="17" t="e">
        <v>#NUM!</v>
      </c>
      <c r="F25" s="15" t="e">
        <v>#NUM!</v>
      </c>
      <c r="G25" s="15" t="e">
        <f t="shared" ca="1" si="3"/>
        <v>#NAME?</v>
      </c>
      <c r="H25" s="8" t="e">
        <f ca="1">ROUND(F25,10)=ROUND(G25,10)</f>
        <v>#NUM!</v>
      </c>
      <c r="I25" s="17">
        <f>_xll.qlIMMdate(I13)</f>
        <v>41080</v>
      </c>
      <c r="Q25" s="9"/>
    </row>
    <row r="26" spans="2:17">
      <c r="B26" s="13"/>
      <c r="E26" s="17" t="e">
        <v>#NUM!</v>
      </c>
      <c r="F26" s="15" t="e">
        <v>#NUM!</v>
      </c>
      <c r="G26" s="15" t="e">
        <f t="shared" ca="1" si="3"/>
        <v>#NAME?</v>
      </c>
      <c r="H26" s="8" t="e">
        <f t="shared" ca="1" si="4"/>
        <v>#NUM!</v>
      </c>
      <c r="I26" s="17">
        <f>_xll.qlIMMdate(I14)</f>
        <v>41171</v>
      </c>
      <c r="L26" s="17"/>
      <c r="Q26" s="9"/>
    </row>
    <row r="27" spans="2:17">
      <c r="B27" s="13"/>
      <c r="E27" s="17" t="e">
        <v>#NUM!</v>
      </c>
      <c r="F27" s="8" t="e">
        <v>#NUM!</v>
      </c>
      <c r="G27" s="15" t="e">
        <f t="shared" ca="1" si="3"/>
        <v>#NAME?</v>
      </c>
      <c r="H27" s="8" t="e">
        <f t="shared" ca="1" si="4"/>
        <v>#NUM!</v>
      </c>
      <c r="L27" s="17"/>
      <c r="Q27" s="9"/>
    </row>
    <row r="28" spans="2:17">
      <c r="B28" s="13"/>
      <c r="Q28" s="9"/>
    </row>
    <row r="29" spans="2:17">
      <c r="B29" s="13"/>
      <c r="E29" s="8" t="str">
        <f ca="1">_xll.ohRangeRetrieveError(E30)</f>
        <v/>
      </c>
      <c r="Q29" s="9"/>
    </row>
    <row r="30" spans="2:17">
      <c r="B30" s="13"/>
      <c r="E30" s="8" t="e">
        <f>_xll.qlFuturesRateHelper(G7,H7,I19,,O7,,,,P7)</f>
        <v>#VALUE!</v>
      </c>
      <c r="Q30" s="9"/>
    </row>
    <row r="31" spans="2:17">
      <c r="B31" s="13"/>
      <c r="Q31" s="9"/>
    </row>
    <row r="32" spans="2:17">
      <c r="B32" s="13"/>
      <c r="Q32" s="9"/>
    </row>
    <row r="33" spans="2:17">
      <c r="B33" s="13"/>
      <c r="Q33" s="9"/>
    </row>
    <row r="34" spans="2:17">
      <c r="B34" s="13"/>
      <c r="Q34" s="9"/>
    </row>
    <row r="35" spans="2:17">
      <c r="B35" s="13"/>
      <c r="Q35" s="9"/>
    </row>
    <row r="36" spans="2:17">
      <c r="B36" s="13"/>
      <c r="Q36" s="9"/>
    </row>
  </sheetData>
  <pageMargins left="0.7" right="0.7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Rabobank International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2010-09-20T16:22:26Z</dcterms:created>
  <dcterms:modified xsi:type="dcterms:W3CDTF">2010-09-20T16:43:38Z</dcterms:modified>
</cp:coreProperties>
</file>